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User\Documents\WEB\Nový 2023\"/>
    </mc:Choice>
  </mc:AlternateContent>
  <xr:revisionPtr revIDLastSave="0" documentId="8_{78A74937-5889-4548-BD92-C0CA2F6F5C54}" xr6:coauthVersionLast="47" xr6:coauthVersionMax="47" xr10:uidLastSave="{00000000-0000-0000-0000-000000000000}"/>
  <bookViews>
    <workbookView xWindow="11190" yWindow="2085" windowWidth="17460" windowHeight="11385" xr2:uid="{00000000-000D-0000-FFFF-FFFF00000000}"/>
  </bookViews>
  <sheets>
    <sheet name="Rekapitulace stavby" sheetId="1" r:id="rId1"/>
    <sheet name="D1 - 1.NP-Levý prostor" sheetId="2" r:id="rId2"/>
    <sheet name="D2 - 1.NP-prodejna" sheetId="3" r:id="rId3"/>
    <sheet name="D3 - 1.NP-pravý prostor" sheetId="4" r:id="rId4"/>
    <sheet name="D4 - Přístavba, nástavba,..." sheetId="5" r:id="rId5"/>
    <sheet name="02 - ZTI" sheetId="6" r:id="rId6"/>
    <sheet name="03 - Elektroinstalace" sheetId="7" r:id="rId7"/>
    <sheet name="04 - Vytápění" sheetId="8" r:id="rId8"/>
    <sheet name="05 - VRN" sheetId="9" r:id="rId9"/>
  </sheets>
  <definedNames>
    <definedName name="_xlnm._FilterDatabase" localSheetId="5" hidden="1">'02 - ZTI'!$C$132:$K$251</definedName>
    <definedName name="_xlnm._FilterDatabase" localSheetId="6" hidden="1">'03 - Elektroinstalace'!$C$124:$K$199</definedName>
    <definedName name="_xlnm._FilterDatabase" localSheetId="7" hidden="1">'04 - Vytápění'!$C$130:$K$181</definedName>
    <definedName name="_xlnm._FilterDatabase" localSheetId="8" hidden="1">'05 - VRN'!$C$123:$K$131</definedName>
    <definedName name="_xlnm._FilterDatabase" localSheetId="1" hidden="1">'D1 - 1.NP-Levý prostor'!$C$136:$K$263</definedName>
    <definedName name="_xlnm._FilterDatabase" localSheetId="2" hidden="1">'D2 - 1.NP-prodejna'!$C$135:$K$227</definedName>
    <definedName name="_xlnm._FilterDatabase" localSheetId="3" hidden="1">'D3 - 1.NP-pravý prostor'!$C$136:$K$248</definedName>
    <definedName name="_xlnm._FilterDatabase" localSheetId="4" hidden="1">'D4 - Přístavba, nástavba,...'!$C$148:$K$477</definedName>
    <definedName name="_xlnm.Print_Titles" localSheetId="5">'02 - ZTI'!$132:$132</definedName>
    <definedName name="_xlnm.Print_Titles" localSheetId="6">'03 - Elektroinstalace'!$124:$124</definedName>
    <definedName name="_xlnm.Print_Titles" localSheetId="7">'04 - Vytápění'!$130:$130</definedName>
    <definedName name="_xlnm.Print_Titles" localSheetId="8">'05 - VRN'!$123:$123</definedName>
    <definedName name="_xlnm.Print_Titles" localSheetId="1">'D1 - 1.NP-Levý prostor'!$136:$136</definedName>
    <definedName name="_xlnm.Print_Titles" localSheetId="2">'D2 - 1.NP-prodejna'!$135:$135</definedName>
    <definedName name="_xlnm.Print_Titles" localSheetId="3">'D3 - 1.NP-pravý prostor'!$136:$136</definedName>
    <definedName name="_xlnm.Print_Titles" localSheetId="4">'D4 - Přístavba, nástavba,...'!$148:$148</definedName>
    <definedName name="_xlnm.Print_Titles" localSheetId="0">'Rekapitulace stavby'!$92:$92</definedName>
    <definedName name="_xlnm.Print_Area" localSheetId="5">'02 - ZTI'!$C$4:$J$76,'02 - ZTI'!$C$82:$J$114,'02 - ZTI'!$C$120:$J$251</definedName>
    <definedName name="_xlnm.Print_Area" localSheetId="6">'03 - Elektroinstalace'!$C$4:$J$76,'03 - Elektroinstalace'!$C$82:$J$106,'03 - Elektroinstalace'!$C$112:$J$199</definedName>
    <definedName name="_xlnm.Print_Area" localSheetId="7">'04 - Vytápění'!$C$4:$J$76,'04 - Vytápění'!$C$82:$J$112,'04 - Vytápění'!$C$118:$J$181</definedName>
    <definedName name="_xlnm.Print_Area" localSheetId="8">'05 - VRN'!$C$4:$J$76,'05 - VRN'!$C$82:$J$105,'05 - VRN'!$C$111:$J$131</definedName>
    <definedName name="_xlnm.Print_Area" localSheetId="1">'D1 - 1.NP-Levý prostor'!$C$4:$J$76,'D1 - 1.NP-Levý prostor'!$C$82:$J$116,'D1 - 1.NP-Levý prostor'!$C$122:$J$263</definedName>
    <definedName name="_xlnm.Print_Area" localSheetId="2">'D2 - 1.NP-prodejna'!$C$4:$J$76,'D2 - 1.NP-prodejna'!$C$82:$J$115,'D2 - 1.NP-prodejna'!$C$121:$J$227</definedName>
    <definedName name="_xlnm.Print_Area" localSheetId="3">'D3 - 1.NP-pravý prostor'!$C$4:$J$76,'D3 - 1.NP-pravý prostor'!$C$82:$J$116,'D3 - 1.NP-pravý prostor'!$C$122:$J$248</definedName>
    <definedName name="_xlnm.Print_Area" localSheetId="4">'D4 - Přístavba, nástavba,...'!$C$4:$J$76,'D4 - Přístavba, nástavba,...'!$C$82:$J$128,'D4 - Přístavba, nástavba,...'!$C$134:$J$477</definedName>
    <definedName name="_xlnm.Print_Area" localSheetId="0">'Rekapitulace stavby'!$D$4:$AO$76,'Rekapitulace stavby'!$C$82:$AQ$104</definedName>
  </definedNames>
  <calcPr calcId="191029"/>
</workbook>
</file>

<file path=xl/calcChain.xml><?xml version="1.0" encoding="utf-8"?>
<calcChain xmlns="http://schemas.openxmlformats.org/spreadsheetml/2006/main">
  <c r="J39" i="9" l="1"/>
  <c r="J38" i="9"/>
  <c r="AY103" i="1" s="1"/>
  <c r="J37" i="9"/>
  <c r="AX103" i="1" s="1"/>
  <c r="BI131" i="9"/>
  <c r="BH131" i="9"/>
  <c r="BG131" i="9"/>
  <c r="BF131" i="9"/>
  <c r="T131" i="9"/>
  <c r="T130" i="9" s="1"/>
  <c r="R131" i="9"/>
  <c r="R130" i="9"/>
  <c r="P131" i="9"/>
  <c r="P130" i="9" s="1"/>
  <c r="P125" i="9" s="1"/>
  <c r="P124" i="9" s="1"/>
  <c r="AU103" i="1" s="1"/>
  <c r="BI129" i="9"/>
  <c r="BH129" i="9"/>
  <c r="BG129" i="9"/>
  <c r="BF129" i="9"/>
  <c r="T129" i="9"/>
  <c r="T128" i="9" s="1"/>
  <c r="R129" i="9"/>
  <c r="R128" i="9" s="1"/>
  <c r="R125" i="9" s="1"/>
  <c r="R124" i="9" s="1"/>
  <c r="P129" i="9"/>
  <c r="P128" i="9"/>
  <c r="BI127" i="9"/>
  <c r="BH127" i="9"/>
  <c r="BG127" i="9"/>
  <c r="BF127" i="9"/>
  <c r="T127" i="9"/>
  <c r="T126" i="9" s="1"/>
  <c r="R127" i="9"/>
  <c r="R126" i="9" s="1"/>
  <c r="P127" i="9"/>
  <c r="P126" i="9" s="1"/>
  <c r="J121" i="9"/>
  <c r="J120" i="9"/>
  <c r="F120" i="9"/>
  <c r="F118" i="9"/>
  <c r="E116" i="9"/>
  <c r="J31" i="9"/>
  <c r="J92" i="9"/>
  <c r="J91" i="9"/>
  <c r="F91" i="9"/>
  <c r="F89" i="9"/>
  <c r="E87" i="9"/>
  <c r="J18" i="9"/>
  <c r="E18" i="9"/>
  <c r="F92" i="9"/>
  <c r="J17" i="9"/>
  <c r="J12" i="9"/>
  <c r="J89" i="9" s="1"/>
  <c r="E7" i="9"/>
  <c r="E114" i="9" s="1"/>
  <c r="J39" i="8"/>
  <c r="J38" i="8"/>
  <c r="AY102" i="1" s="1"/>
  <c r="J37" i="8"/>
  <c r="AX102" i="1" s="1"/>
  <c r="BI181" i="8"/>
  <c r="BH181" i="8"/>
  <c r="BG181" i="8"/>
  <c r="BF181" i="8"/>
  <c r="T181" i="8"/>
  <c r="R181" i="8"/>
  <c r="P181" i="8"/>
  <c r="BI180" i="8"/>
  <c r="BH180" i="8"/>
  <c r="BG180" i="8"/>
  <c r="BF180" i="8"/>
  <c r="T180" i="8"/>
  <c r="R180" i="8"/>
  <c r="P180" i="8"/>
  <c r="BI179" i="8"/>
  <c r="BH179" i="8"/>
  <c r="BG179" i="8"/>
  <c r="BF179" i="8"/>
  <c r="T179" i="8"/>
  <c r="R179" i="8"/>
  <c r="P179" i="8"/>
  <c r="BI178" i="8"/>
  <c r="BH178" i="8"/>
  <c r="BG178" i="8"/>
  <c r="BF178" i="8"/>
  <c r="T178" i="8"/>
  <c r="R178" i="8"/>
  <c r="P178" i="8"/>
  <c r="BI177" i="8"/>
  <c r="BH177" i="8"/>
  <c r="BG177" i="8"/>
  <c r="BF177" i="8"/>
  <c r="T177" i="8"/>
  <c r="R177" i="8"/>
  <c r="P177" i="8"/>
  <c r="BI176" i="8"/>
  <c r="BH176" i="8"/>
  <c r="BG176" i="8"/>
  <c r="BF176" i="8"/>
  <c r="T176" i="8"/>
  <c r="R176" i="8"/>
  <c r="P176" i="8"/>
  <c r="BI175" i="8"/>
  <c r="BH175" i="8"/>
  <c r="BG175" i="8"/>
  <c r="BF175" i="8"/>
  <c r="T175" i="8"/>
  <c r="R175" i="8"/>
  <c r="P175" i="8"/>
  <c r="BI174" i="8"/>
  <c r="BH174" i="8"/>
  <c r="BG174" i="8"/>
  <c r="BF174" i="8"/>
  <c r="T174" i="8"/>
  <c r="R174" i="8"/>
  <c r="P174" i="8"/>
  <c r="BI172" i="8"/>
  <c r="BH172" i="8"/>
  <c r="BG172" i="8"/>
  <c r="BF172" i="8"/>
  <c r="T172" i="8"/>
  <c r="R172" i="8"/>
  <c r="P172" i="8"/>
  <c r="BI171" i="8"/>
  <c r="BH171" i="8"/>
  <c r="BG171" i="8"/>
  <c r="BF171" i="8"/>
  <c r="T171" i="8"/>
  <c r="R171" i="8"/>
  <c r="P171" i="8"/>
  <c r="BI170" i="8"/>
  <c r="BH170" i="8"/>
  <c r="BG170" i="8"/>
  <c r="BF170" i="8"/>
  <c r="T170" i="8"/>
  <c r="R170" i="8"/>
  <c r="P170" i="8"/>
  <c r="BI169" i="8"/>
  <c r="BH169" i="8"/>
  <c r="BG169" i="8"/>
  <c r="BF169" i="8"/>
  <c r="T169" i="8"/>
  <c r="R169" i="8"/>
  <c r="P169" i="8"/>
  <c r="BI168" i="8"/>
  <c r="BH168" i="8"/>
  <c r="BG168" i="8"/>
  <c r="BF168" i="8"/>
  <c r="T168" i="8"/>
  <c r="R168" i="8"/>
  <c r="P168" i="8"/>
  <c r="BI167" i="8"/>
  <c r="BH167" i="8"/>
  <c r="BG167" i="8"/>
  <c r="BF167" i="8"/>
  <c r="T167" i="8"/>
  <c r="R167" i="8"/>
  <c r="P167" i="8"/>
  <c r="BI166" i="8"/>
  <c r="BH166" i="8"/>
  <c r="BG166" i="8"/>
  <c r="BF166" i="8"/>
  <c r="T166" i="8"/>
  <c r="R166" i="8"/>
  <c r="P166" i="8"/>
  <c r="BI165" i="8"/>
  <c r="BH165" i="8"/>
  <c r="BG165" i="8"/>
  <c r="BF165" i="8"/>
  <c r="T165" i="8"/>
  <c r="R165" i="8"/>
  <c r="P165" i="8"/>
  <c r="BI164" i="8"/>
  <c r="BH164" i="8"/>
  <c r="BG164" i="8"/>
  <c r="BF164" i="8"/>
  <c r="T164" i="8"/>
  <c r="R164" i="8"/>
  <c r="P164" i="8"/>
  <c r="BI163" i="8"/>
  <c r="BH163" i="8"/>
  <c r="BG163" i="8"/>
  <c r="BF163" i="8"/>
  <c r="T163" i="8"/>
  <c r="R163" i="8"/>
  <c r="P163" i="8"/>
  <c r="BI161" i="8"/>
  <c r="BH161" i="8"/>
  <c r="BG161" i="8"/>
  <c r="BF161" i="8"/>
  <c r="T161" i="8"/>
  <c r="R161" i="8"/>
  <c r="P161" i="8"/>
  <c r="BI160" i="8"/>
  <c r="BH160" i="8"/>
  <c r="BG160" i="8"/>
  <c r="BF160" i="8"/>
  <c r="T160" i="8"/>
  <c r="R160" i="8"/>
  <c r="P160" i="8"/>
  <c r="BI159" i="8"/>
  <c r="BH159" i="8"/>
  <c r="BG159" i="8"/>
  <c r="BF159" i="8"/>
  <c r="T159" i="8"/>
  <c r="R159" i="8"/>
  <c r="P159" i="8"/>
  <c r="BI158" i="8"/>
  <c r="BH158" i="8"/>
  <c r="BG158" i="8"/>
  <c r="BF158" i="8"/>
  <c r="T158" i="8"/>
  <c r="R158" i="8"/>
  <c r="P158" i="8"/>
  <c r="BI156" i="8"/>
  <c r="BH156" i="8"/>
  <c r="BG156" i="8"/>
  <c r="BF156" i="8"/>
  <c r="T156" i="8"/>
  <c r="R156" i="8"/>
  <c r="P156" i="8"/>
  <c r="BI155" i="8"/>
  <c r="BH155" i="8"/>
  <c r="BG155" i="8"/>
  <c r="BF155" i="8"/>
  <c r="T155" i="8"/>
  <c r="R155" i="8"/>
  <c r="P155" i="8"/>
  <c r="BI154" i="8"/>
  <c r="BH154" i="8"/>
  <c r="BG154" i="8"/>
  <c r="BF154" i="8"/>
  <c r="T154" i="8"/>
  <c r="R154" i="8"/>
  <c r="P154" i="8"/>
  <c r="BI153" i="8"/>
  <c r="BH153" i="8"/>
  <c r="BG153" i="8"/>
  <c r="BF153" i="8"/>
  <c r="T153" i="8"/>
  <c r="R153" i="8"/>
  <c r="P153" i="8"/>
  <c r="BI152" i="8"/>
  <c r="BH152" i="8"/>
  <c r="BG152" i="8"/>
  <c r="BF152" i="8"/>
  <c r="T152" i="8"/>
  <c r="R152" i="8"/>
  <c r="P152" i="8"/>
  <c r="BI151" i="8"/>
  <c r="BH151" i="8"/>
  <c r="BG151" i="8"/>
  <c r="BF151" i="8"/>
  <c r="T151" i="8"/>
  <c r="R151" i="8"/>
  <c r="P151" i="8"/>
  <c r="BI150" i="8"/>
  <c r="BH150" i="8"/>
  <c r="BG150" i="8"/>
  <c r="BF150" i="8"/>
  <c r="T150" i="8"/>
  <c r="R150" i="8"/>
  <c r="P150" i="8"/>
  <c r="BI148" i="8"/>
  <c r="BH148" i="8"/>
  <c r="BG148" i="8"/>
  <c r="BF148" i="8"/>
  <c r="T148" i="8"/>
  <c r="R148" i="8"/>
  <c r="P148" i="8"/>
  <c r="BI147" i="8"/>
  <c r="BH147" i="8"/>
  <c r="BG147" i="8"/>
  <c r="BF147" i="8"/>
  <c r="T147" i="8"/>
  <c r="R147" i="8"/>
  <c r="P147" i="8"/>
  <c r="BI146" i="8"/>
  <c r="BH146" i="8"/>
  <c r="BG146" i="8"/>
  <c r="BF146" i="8"/>
  <c r="T146" i="8"/>
  <c r="R146" i="8"/>
  <c r="P146" i="8"/>
  <c r="BI143" i="8"/>
  <c r="BH143" i="8"/>
  <c r="BG143" i="8"/>
  <c r="BF143" i="8"/>
  <c r="T143" i="8"/>
  <c r="T142" i="8"/>
  <c r="R143" i="8"/>
  <c r="R142" i="8" s="1"/>
  <c r="P143" i="8"/>
  <c r="P142" i="8" s="1"/>
  <c r="BI141" i="8"/>
  <c r="BH141" i="8"/>
  <c r="BG141" i="8"/>
  <c r="BF141" i="8"/>
  <c r="T141" i="8"/>
  <c r="R141" i="8"/>
  <c r="P141" i="8"/>
  <c r="BI140" i="8"/>
  <c r="BH140" i="8"/>
  <c r="BG140" i="8"/>
  <c r="BF140" i="8"/>
  <c r="T140" i="8"/>
  <c r="R140" i="8"/>
  <c r="P140" i="8"/>
  <c r="BI139" i="8"/>
  <c r="BH139" i="8"/>
  <c r="BG139" i="8"/>
  <c r="BF139" i="8"/>
  <c r="T139" i="8"/>
  <c r="R139" i="8"/>
  <c r="P139" i="8"/>
  <c r="BI138" i="8"/>
  <c r="BH138" i="8"/>
  <c r="BG138" i="8"/>
  <c r="BF138" i="8"/>
  <c r="T138" i="8"/>
  <c r="R138" i="8"/>
  <c r="P138" i="8"/>
  <c r="BI136" i="8"/>
  <c r="BH136" i="8"/>
  <c r="BG136" i="8"/>
  <c r="BF136" i="8"/>
  <c r="T136" i="8"/>
  <c r="T135" i="8" s="1"/>
  <c r="R136" i="8"/>
  <c r="R135" i="8" s="1"/>
  <c r="P136" i="8"/>
  <c r="P135" i="8" s="1"/>
  <c r="BI134" i="8"/>
  <c r="BH134" i="8"/>
  <c r="BG134" i="8"/>
  <c r="BF134" i="8"/>
  <c r="T134" i="8"/>
  <c r="T133" i="8" s="1"/>
  <c r="R134" i="8"/>
  <c r="R133" i="8" s="1"/>
  <c r="P134" i="8"/>
  <c r="P133" i="8" s="1"/>
  <c r="J128" i="8"/>
  <c r="J127" i="8"/>
  <c r="F127" i="8"/>
  <c r="F125" i="8"/>
  <c r="E123" i="8"/>
  <c r="J31" i="8"/>
  <c r="J92" i="8"/>
  <c r="J91" i="8"/>
  <c r="F91" i="8"/>
  <c r="F89" i="8"/>
  <c r="E87" i="8"/>
  <c r="J18" i="8"/>
  <c r="E18" i="8"/>
  <c r="F128" i="8" s="1"/>
  <c r="J17" i="8"/>
  <c r="J12" i="8"/>
  <c r="J125" i="8" s="1"/>
  <c r="E7" i="8"/>
  <c r="E121" i="8" s="1"/>
  <c r="J39" i="7"/>
  <c r="J38" i="7"/>
  <c r="AY101" i="1" s="1"/>
  <c r="J37" i="7"/>
  <c r="AX101" i="1" s="1"/>
  <c r="BI199" i="7"/>
  <c r="BH199" i="7"/>
  <c r="BG199" i="7"/>
  <c r="BF199" i="7"/>
  <c r="T199" i="7"/>
  <c r="R199" i="7"/>
  <c r="P199" i="7"/>
  <c r="BI197" i="7"/>
  <c r="BH197" i="7"/>
  <c r="BG197" i="7"/>
  <c r="BF197" i="7"/>
  <c r="T197" i="7"/>
  <c r="R197" i="7"/>
  <c r="P197" i="7"/>
  <c r="BI196" i="7"/>
  <c r="BH196" i="7"/>
  <c r="BG196" i="7"/>
  <c r="BF196" i="7"/>
  <c r="T196" i="7"/>
  <c r="R196" i="7"/>
  <c r="P196" i="7"/>
  <c r="BI195" i="7"/>
  <c r="BH195" i="7"/>
  <c r="BG195" i="7"/>
  <c r="BF195" i="7"/>
  <c r="T195" i="7"/>
  <c r="R195" i="7"/>
  <c r="P195" i="7"/>
  <c r="BI193" i="7"/>
  <c r="BH193" i="7"/>
  <c r="BG193" i="7"/>
  <c r="BF193" i="7"/>
  <c r="T193" i="7"/>
  <c r="R193" i="7"/>
  <c r="P193" i="7"/>
  <c r="BI192" i="7"/>
  <c r="BH192" i="7"/>
  <c r="BG192" i="7"/>
  <c r="BF192" i="7"/>
  <c r="T192" i="7"/>
  <c r="R192" i="7"/>
  <c r="P192" i="7"/>
  <c r="BI190" i="7"/>
  <c r="BH190" i="7"/>
  <c r="BG190" i="7"/>
  <c r="BF190" i="7"/>
  <c r="T190" i="7"/>
  <c r="T189" i="7" s="1"/>
  <c r="R190" i="7"/>
  <c r="R189" i="7" s="1"/>
  <c r="P190" i="7"/>
  <c r="P189" i="7"/>
  <c r="BI187" i="7"/>
  <c r="BH187" i="7"/>
  <c r="BG187" i="7"/>
  <c r="BF187" i="7"/>
  <c r="T187" i="7"/>
  <c r="R187" i="7"/>
  <c r="P187" i="7"/>
  <c r="BI186" i="7"/>
  <c r="BH186" i="7"/>
  <c r="BG186" i="7"/>
  <c r="BF186" i="7"/>
  <c r="T186" i="7"/>
  <c r="R186" i="7"/>
  <c r="P186" i="7"/>
  <c r="BI185" i="7"/>
  <c r="BH185" i="7"/>
  <c r="BG185" i="7"/>
  <c r="BF185" i="7"/>
  <c r="T185" i="7"/>
  <c r="R185" i="7"/>
  <c r="P185" i="7"/>
  <c r="BI184" i="7"/>
  <c r="BH184" i="7"/>
  <c r="BG184" i="7"/>
  <c r="BF184" i="7"/>
  <c r="T184" i="7"/>
  <c r="R184" i="7"/>
  <c r="P184" i="7"/>
  <c r="BI183" i="7"/>
  <c r="BH183" i="7"/>
  <c r="BG183" i="7"/>
  <c r="BF183" i="7"/>
  <c r="T183" i="7"/>
  <c r="R183" i="7"/>
  <c r="P183" i="7"/>
  <c r="BI182" i="7"/>
  <c r="BH182" i="7"/>
  <c r="BG182" i="7"/>
  <c r="BF182" i="7"/>
  <c r="T182" i="7"/>
  <c r="R182" i="7"/>
  <c r="P182" i="7"/>
  <c r="BI181" i="7"/>
  <c r="BH181" i="7"/>
  <c r="BG181" i="7"/>
  <c r="BF181" i="7"/>
  <c r="T181" i="7"/>
  <c r="R181" i="7"/>
  <c r="P181" i="7"/>
  <c r="BI180" i="7"/>
  <c r="BH180" i="7"/>
  <c r="BG180" i="7"/>
  <c r="BF180" i="7"/>
  <c r="T180" i="7"/>
  <c r="R180" i="7"/>
  <c r="P180" i="7"/>
  <c r="BI179" i="7"/>
  <c r="BH179" i="7"/>
  <c r="BG179" i="7"/>
  <c r="BF179" i="7"/>
  <c r="T179" i="7"/>
  <c r="R179" i="7"/>
  <c r="P179" i="7"/>
  <c r="BI178" i="7"/>
  <c r="BH178" i="7"/>
  <c r="BG178" i="7"/>
  <c r="BF178" i="7"/>
  <c r="T178" i="7"/>
  <c r="R178" i="7"/>
  <c r="P178" i="7"/>
  <c r="BI177" i="7"/>
  <c r="BH177" i="7"/>
  <c r="BG177" i="7"/>
  <c r="BF177" i="7"/>
  <c r="T177" i="7"/>
  <c r="R177" i="7"/>
  <c r="P177" i="7"/>
  <c r="BI176" i="7"/>
  <c r="BH176" i="7"/>
  <c r="BG176" i="7"/>
  <c r="BF176" i="7"/>
  <c r="T176" i="7"/>
  <c r="R176" i="7"/>
  <c r="P176" i="7"/>
  <c r="BI175" i="7"/>
  <c r="BH175" i="7"/>
  <c r="BG175" i="7"/>
  <c r="BF175" i="7"/>
  <c r="T175" i="7"/>
  <c r="R175" i="7"/>
  <c r="P175" i="7"/>
  <c r="BI174" i="7"/>
  <c r="BH174" i="7"/>
  <c r="BG174" i="7"/>
  <c r="BF174" i="7"/>
  <c r="T174" i="7"/>
  <c r="R174" i="7"/>
  <c r="P174" i="7"/>
  <c r="BI173" i="7"/>
  <c r="BH173" i="7"/>
  <c r="BG173" i="7"/>
  <c r="BF173" i="7"/>
  <c r="T173" i="7"/>
  <c r="R173" i="7"/>
  <c r="P173" i="7"/>
  <c r="BI172" i="7"/>
  <c r="BH172" i="7"/>
  <c r="BG172" i="7"/>
  <c r="BF172" i="7"/>
  <c r="T172" i="7"/>
  <c r="R172" i="7"/>
  <c r="P172" i="7"/>
  <c r="BI171" i="7"/>
  <c r="BH171" i="7"/>
  <c r="BG171" i="7"/>
  <c r="BF171" i="7"/>
  <c r="T171" i="7"/>
  <c r="R171" i="7"/>
  <c r="P171" i="7"/>
  <c r="BI170" i="7"/>
  <c r="BH170" i="7"/>
  <c r="BG170" i="7"/>
  <c r="BF170" i="7"/>
  <c r="T170" i="7"/>
  <c r="R170" i="7"/>
  <c r="P170" i="7"/>
  <c r="BI169" i="7"/>
  <c r="BH169" i="7"/>
  <c r="BG169" i="7"/>
  <c r="BF169" i="7"/>
  <c r="T169" i="7"/>
  <c r="R169" i="7"/>
  <c r="P169" i="7"/>
  <c r="BI168" i="7"/>
  <c r="BH168" i="7"/>
  <c r="BG168" i="7"/>
  <c r="BF168" i="7"/>
  <c r="T168" i="7"/>
  <c r="R168" i="7"/>
  <c r="P168" i="7"/>
  <c r="BI167" i="7"/>
  <c r="BH167" i="7"/>
  <c r="BG167" i="7"/>
  <c r="BF167" i="7"/>
  <c r="T167" i="7"/>
  <c r="R167" i="7"/>
  <c r="P167" i="7"/>
  <c r="BI166" i="7"/>
  <c r="BH166" i="7"/>
  <c r="BG166" i="7"/>
  <c r="BF166" i="7"/>
  <c r="T166" i="7"/>
  <c r="R166" i="7"/>
  <c r="P166" i="7"/>
  <c r="BI165" i="7"/>
  <c r="BH165" i="7"/>
  <c r="BG165" i="7"/>
  <c r="BF165" i="7"/>
  <c r="T165" i="7"/>
  <c r="R165" i="7"/>
  <c r="P165" i="7"/>
  <c r="BI164" i="7"/>
  <c r="BH164" i="7"/>
  <c r="BG164" i="7"/>
  <c r="BF164" i="7"/>
  <c r="T164" i="7"/>
  <c r="R164" i="7"/>
  <c r="P164" i="7"/>
  <c r="BI163" i="7"/>
  <c r="BH163" i="7"/>
  <c r="BG163" i="7"/>
  <c r="BF163" i="7"/>
  <c r="T163" i="7"/>
  <c r="R163" i="7"/>
  <c r="P163" i="7"/>
  <c r="BI162" i="7"/>
  <c r="BH162" i="7"/>
  <c r="BG162" i="7"/>
  <c r="BF162" i="7"/>
  <c r="T162" i="7"/>
  <c r="R162" i="7"/>
  <c r="P162" i="7"/>
  <c r="BI161" i="7"/>
  <c r="BH161" i="7"/>
  <c r="BG161" i="7"/>
  <c r="BF161" i="7"/>
  <c r="T161" i="7"/>
  <c r="R161" i="7"/>
  <c r="P161" i="7"/>
  <c r="BI160" i="7"/>
  <c r="BH160" i="7"/>
  <c r="BG160" i="7"/>
  <c r="BF160" i="7"/>
  <c r="T160" i="7"/>
  <c r="R160" i="7"/>
  <c r="P160" i="7"/>
  <c r="BI159" i="7"/>
  <c r="BH159" i="7"/>
  <c r="BG159" i="7"/>
  <c r="BF159" i="7"/>
  <c r="T159" i="7"/>
  <c r="R159" i="7"/>
  <c r="P159" i="7"/>
  <c r="BI158" i="7"/>
  <c r="BH158" i="7"/>
  <c r="BG158" i="7"/>
  <c r="BF158" i="7"/>
  <c r="T158" i="7"/>
  <c r="R158" i="7"/>
  <c r="P158" i="7"/>
  <c r="BI157" i="7"/>
  <c r="BH157" i="7"/>
  <c r="BG157" i="7"/>
  <c r="BF157" i="7"/>
  <c r="T157" i="7"/>
  <c r="R157" i="7"/>
  <c r="P157" i="7"/>
  <c r="BI156" i="7"/>
  <c r="BH156" i="7"/>
  <c r="BG156" i="7"/>
  <c r="BF156" i="7"/>
  <c r="T156" i="7"/>
  <c r="R156" i="7"/>
  <c r="P156" i="7"/>
  <c r="BI155" i="7"/>
  <c r="BH155" i="7"/>
  <c r="BG155" i="7"/>
  <c r="BF155" i="7"/>
  <c r="T155" i="7"/>
  <c r="R155" i="7"/>
  <c r="P155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2" i="7"/>
  <c r="BH152" i="7"/>
  <c r="BG152" i="7"/>
  <c r="BF152" i="7"/>
  <c r="T152" i="7"/>
  <c r="R152" i="7"/>
  <c r="P152" i="7"/>
  <c r="BI151" i="7"/>
  <c r="BH151" i="7"/>
  <c r="BG151" i="7"/>
  <c r="BF151" i="7"/>
  <c r="T151" i="7"/>
  <c r="R151" i="7"/>
  <c r="P151" i="7"/>
  <c r="BI150" i="7"/>
  <c r="BH150" i="7"/>
  <c r="BG150" i="7"/>
  <c r="BF150" i="7"/>
  <c r="T150" i="7"/>
  <c r="R150" i="7"/>
  <c r="P150" i="7"/>
  <c r="BI149" i="7"/>
  <c r="BH149" i="7"/>
  <c r="BG149" i="7"/>
  <c r="BF149" i="7"/>
  <c r="T149" i="7"/>
  <c r="R149" i="7"/>
  <c r="P149" i="7"/>
  <c r="BI148" i="7"/>
  <c r="BH148" i="7"/>
  <c r="BG148" i="7"/>
  <c r="BF148" i="7"/>
  <c r="T148" i="7"/>
  <c r="R148" i="7"/>
  <c r="P148" i="7"/>
  <c r="BI147" i="7"/>
  <c r="BH147" i="7"/>
  <c r="BG147" i="7"/>
  <c r="BF147" i="7"/>
  <c r="T147" i="7"/>
  <c r="R147" i="7"/>
  <c r="P147" i="7"/>
  <c r="BI146" i="7"/>
  <c r="BH146" i="7"/>
  <c r="BG146" i="7"/>
  <c r="BF146" i="7"/>
  <c r="T146" i="7"/>
  <c r="R146" i="7"/>
  <c r="P146" i="7"/>
  <c r="BI145" i="7"/>
  <c r="BH145" i="7"/>
  <c r="BG145" i="7"/>
  <c r="BF145" i="7"/>
  <c r="T145" i="7"/>
  <c r="R145" i="7"/>
  <c r="P145" i="7"/>
  <c r="BI144" i="7"/>
  <c r="BH144" i="7"/>
  <c r="BG144" i="7"/>
  <c r="BF144" i="7"/>
  <c r="T144" i="7"/>
  <c r="R144" i="7"/>
  <c r="P144" i="7"/>
  <c r="BI143" i="7"/>
  <c r="BH143" i="7"/>
  <c r="BG143" i="7"/>
  <c r="BF143" i="7"/>
  <c r="T143" i="7"/>
  <c r="R143" i="7"/>
  <c r="P143" i="7"/>
  <c r="BI142" i="7"/>
  <c r="BH142" i="7"/>
  <c r="BG142" i="7"/>
  <c r="BF142" i="7"/>
  <c r="T142" i="7"/>
  <c r="R142" i="7"/>
  <c r="P142" i="7"/>
  <c r="BI141" i="7"/>
  <c r="BH141" i="7"/>
  <c r="BG141" i="7"/>
  <c r="BF141" i="7"/>
  <c r="T141" i="7"/>
  <c r="R141" i="7"/>
  <c r="P141" i="7"/>
  <c r="BI140" i="7"/>
  <c r="BH140" i="7"/>
  <c r="BG140" i="7"/>
  <c r="BF140" i="7"/>
  <c r="T140" i="7"/>
  <c r="R140" i="7"/>
  <c r="P140" i="7"/>
  <c r="BI139" i="7"/>
  <c r="BH139" i="7"/>
  <c r="BG139" i="7"/>
  <c r="BF139" i="7"/>
  <c r="T139" i="7"/>
  <c r="R139" i="7"/>
  <c r="P139" i="7"/>
  <c r="BI138" i="7"/>
  <c r="BH138" i="7"/>
  <c r="BG138" i="7"/>
  <c r="BF138" i="7"/>
  <c r="T138" i="7"/>
  <c r="R138" i="7"/>
  <c r="P138" i="7"/>
  <c r="BI137" i="7"/>
  <c r="BH137" i="7"/>
  <c r="BG137" i="7"/>
  <c r="BF137" i="7"/>
  <c r="T137" i="7"/>
  <c r="R137" i="7"/>
  <c r="P137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BI134" i="7"/>
  <c r="BH134" i="7"/>
  <c r="BG134" i="7"/>
  <c r="BF134" i="7"/>
  <c r="T134" i="7"/>
  <c r="R134" i="7"/>
  <c r="P134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31" i="7"/>
  <c r="BH131" i="7"/>
  <c r="BG131" i="7"/>
  <c r="BF131" i="7"/>
  <c r="T131" i="7"/>
  <c r="R131" i="7"/>
  <c r="P131" i="7"/>
  <c r="BI130" i="7"/>
  <c r="BH130" i="7"/>
  <c r="BG130" i="7"/>
  <c r="BF130" i="7"/>
  <c r="T130" i="7"/>
  <c r="R130" i="7"/>
  <c r="P130" i="7"/>
  <c r="BI129" i="7"/>
  <c r="BH129" i="7"/>
  <c r="BG129" i="7"/>
  <c r="BF129" i="7"/>
  <c r="T129" i="7"/>
  <c r="R129" i="7"/>
  <c r="P129" i="7"/>
  <c r="BI128" i="7"/>
  <c r="BH128" i="7"/>
  <c r="BG128" i="7"/>
  <c r="BF128" i="7"/>
  <c r="T128" i="7"/>
  <c r="R128" i="7"/>
  <c r="P128" i="7"/>
  <c r="BI127" i="7"/>
  <c r="BH127" i="7"/>
  <c r="BG127" i="7"/>
  <c r="BF127" i="7"/>
  <c r="T127" i="7"/>
  <c r="R127" i="7"/>
  <c r="P127" i="7"/>
  <c r="J122" i="7"/>
  <c r="J121" i="7"/>
  <c r="F121" i="7"/>
  <c r="F119" i="7"/>
  <c r="E117" i="7"/>
  <c r="J31" i="7"/>
  <c r="J92" i="7"/>
  <c r="J91" i="7"/>
  <c r="F91" i="7"/>
  <c r="F89" i="7"/>
  <c r="E87" i="7"/>
  <c r="J18" i="7"/>
  <c r="E18" i="7"/>
  <c r="F122" i="7" s="1"/>
  <c r="J17" i="7"/>
  <c r="J12" i="7"/>
  <c r="J119" i="7"/>
  <c r="E7" i="7"/>
  <c r="E85" i="7" s="1"/>
  <c r="J39" i="6"/>
  <c r="J38" i="6"/>
  <c r="AY100" i="1" s="1"/>
  <c r="J37" i="6"/>
  <c r="AX100" i="1" s="1"/>
  <c r="BI251" i="6"/>
  <c r="BH251" i="6"/>
  <c r="BG251" i="6"/>
  <c r="BF251" i="6"/>
  <c r="T251" i="6"/>
  <c r="R251" i="6"/>
  <c r="P251" i="6"/>
  <c r="BI250" i="6"/>
  <c r="BH250" i="6"/>
  <c r="BG250" i="6"/>
  <c r="BF250" i="6"/>
  <c r="T250" i="6"/>
  <c r="R250" i="6"/>
  <c r="P250" i="6"/>
  <c r="BI248" i="6"/>
  <c r="BH248" i="6"/>
  <c r="BG248" i="6"/>
  <c r="BF248" i="6"/>
  <c r="T248" i="6"/>
  <c r="R248" i="6"/>
  <c r="P248" i="6"/>
  <c r="BI247" i="6"/>
  <c r="BH247" i="6"/>
  <c r="BG247" i="6"/>
  <c r="BF247" i="6"/>
  <c r="T247" i="6"/>
  <c r="R247" i="6"/>
  <c r="P247" i="6"/>
  <c r="BI246" i="6"/>
  <c r="BH246" i="6"/>
  <c r="BG246" i="6"/>
  <c r="BF246" i="6"/>
  <c r="T246" i="6"/>
  <c r="R246" i="6"/>
  <c r="P246" i="6"/>
  <c r="BI245" i="6"/>
  <c r="BH245" i="6"/>
  <c r="BG245" i="6"/>
  <c r="BF245" i="6"/>
  <c r="T245" i="6"/>
  <c r="R245" i="6"/>
  <c r="P245" i="6"/>
  <c r="BI244" i="6"/>
  <c r="BH244" i="6"/>
  <c r="BG244" i="6"/>
  <c r="BF244" i="6"/>
  <c r="T244" i="6"/>
  <c r="R244" i="6"/>
  <c r="P244" i="6"/>
  <c r="BI243" i="6"/>
  <c r="BH243" i="6"/>
  <c r="BG243" i="6"/>
  <c r="BF243" i="6"/>
  <c r="T243" i="6"/>
  <c r="R243" i="6"/>
  <c r="P243" i="6"/>
  <c r="BI242" i="6"/>
  <c r="BH242" i="6"/>
  <c r="BG242" i="6"/>
  <c r="BF242" i="6"/>
  <c r="T242" i="6"/>
  <c r="R242" i="6"/>
  <c r="P242" i="6"/>
  <c r="BI241" i="6"/>
  <c r="BH241" i="6"/>
  <c r="BG241" i="6"/>
  <c r="BF241" i="6"/>
  <c r="T241" i="6"/>
  <c r="R241" i="6"/>
  <c r="P241" i="6"/>
  <c r="BI240" i="6"/>
  <c r="BH240" i="6"/>
  <c r="BG240" i="6"/>
  <c r="BF240" i="6"/>
  <c r="T240" i="6"/>
  <c r="R240" i="6"/>
  <c r="P240" i="6"/>
  <c r="BI239" i="6"/>
  <c r="BH239" i="6"/>
  <c r="BG239" i="6"/>
  <c r="BF239" i="6"/>
  <c r="T239" i="6"/>
  <c r="R239" i="6"/>
  <c r="P239" i="6"/>
  <c r="BI238" i="6"/>
  <c r="BH238" i="6"/>
  <c r="BG238" i="6"/>
  <c r="BF238" i="6"/>
  <c r="T238" i="6"/>
  <c r="R238" i="6"/>
  <c r="P238" i="6"/>
  <c r="BI237" i="6"/>
  <c r="BH237" i="6"/>
  <c r="BG237" i="6"/>
  <c r="BF237" i="6"/>
  <c r="T237" i="6"/>
  <c r="R237" i="6"/>
  <c r="P237" i="6"/>
  <c r="BI236" i="6"/>
  <c r="BH236" i="6"/>
  <c r="BG236" i="6"/>
  <c r="BF236" i="6"/>
  <c r="T236" i="6"/>
  <c r="R236" i="6"/>
  <c r="P236" i="6"/>
  <c r="BI235" i="6"/>
  <c r="BH235" i="6"/>
  <c r="BG235" i="6"/>
  <c r="BF235" i="6"/>
  <c r="T235" i="6"/>
  <c r="R235" i="6"/>
  <c r="P235" i="6"/>
  <c r="BI234" i="6"/>
  <c r="BH234" i="6"/>
  <c r="BG234" i="6"/>
  <c r="BF234" i="6"/>
  <c r="T234" i="6"/>
  <c r="R234" i="6"/>
  <c r="P234" i="6"/>
  <c r="BI233" i="6"/>
  <c r="BH233" i="6"/>
  <c r="BG233" i="6"/>
  <c r="BF233" i="6"/>
  <c r="T233" i="6"/>
  <c r="R233" i="6"/>
  <c r="P233" i="6"/>
  <c r="BI232" i="6"/>
  <c r="BH232" i="6"/>
  <c r="BG232" i="6"/>
  <c r="BF232" i="6"/>
  <c r="T232" i="6"/>
  <c r="R232" i="6"/>
  <c r="P232" i="6"/>
  <c r="BI230" i="6"/>
  <c r="BH230" i="6"/>
  <c r="BG230" i="6"/>
  <c r="BF230" i="6"/>
  <c r="T230" i="6"/>
  <c r="R230" i="6"/>
  <c r="P230" i="6"/>
  <c r="BI229" i="6"/>
  <c r="BH229" i="6"/>
  <c r="BG229" i="6"/>
  <c r="BF229" i="6"/>
  <c r="T229" i="6"/>
  <c r="R229" i="6"/>
  <c r="P229" i="6"/>
  <c r="BI228" i="6"/>
  <c r="BH228" i="6"/>
  <c r="BG228" i="6"/>
  <c r="BF228" i="6"/>
  <c r="T228" i="6"/>
  <c r="R228" i="6"/>
  <c r="P228" i="6"/>
  <c r="BI227" i="6"/>
  <c r="BH227" i="6"/>
  <c r="BG227" i="6"/>
  <c r="BF227" i="6"/>
  <c r="T227" i="6"/>
  <c r="R227" i="6"/>
  <c r="P227" i="6"/>
  <c r="BI226" i="6"/>
  <c r="BH226" i="6"/>
  <c r="BG226" i="6"/>
  <c r="BF226" i="6"/>
  <c r="T226" i="6"/>
  <c r="R226" i="6"/>
  <c r="P226" i="6"/>
  <c r="BI225" i="6"/>
  <c r="BH225" i="6"/>
  <c r="BG225" i="6"/>
  <c r="BF225" i="6"/>
  <c r="T225" i="6"/>
  <c r="R225" i="6"/>
  <c r="P225" i="6"/>
  <c r="BI224" i="6"/>
  <c r="BH224" i="6"/>
  <c r="BG224" i="6"/>
  <c r="BF224" i="6"/>
  <c r="T224" i="6"/>
  <c r="R224" i="6"/>
  <c r="P224" i="6"/>
  <c r="BI223" i="6"/>
  <c r="BH223" i="6"/>
  <c r="BG223" i="6"/>
  <c r="BF223" i="6"/>
  <c r="T223" i="6"/>
  <c r="R223" i="6"/>
  <c r="P223" i="6"/>
  <c r="BI222" i="6"/>
  <c r="BH222" i="6"/>
  <c r="BG222" i="6"/>
  <c r="BF222" i="6"/>
  <c r="T222" i="6"/>
  <c r="R222" i="6"/>
  <c r="P222" i="6"/>
  <c r="BI221" i="6"/>
  <c r="BH221" i="6"/>
  <c r="BG221" i="6"/>
  <c r="BF221" i="6"/>
  <c r="T221" i="6"/>
  <c r="R221" i="6"/>
  <c r="P221" i="6"/>
  <c r="BI220" i="6"/>
  <c r="BH220" i="6"/>
  <c r="BG220" i="6"/>
  <c r="BF220" i="6"/>
  <c r="T220" i="6"/>
  <c r="R220" i="6"/>
  <c r="P220" i="6"/>
  <c r="BI219" i="6"/>
  <c r="BH219" i="6"/>
  <c r="BG219" i="6"/>
  <c r="BF219" i="6"/>
  <c r="T219" i="6"/>
  <c r="R219" i="6"/>
  <c r="P219" i="6"/>
  <c r="BI218" i="6"/>
  <c r="BH218" i="6"/>
  <c r="BG218" i="6"/>
  <c r="BF218" i="6"/>
  <c r="T218" i="6"/>
  <c r="R218" i="6"/>
  <c r="P218" i="6"/>
  <c r="BI217" i="6"/>
  <c r="BH217" i="6"/>
  <c r="BG217" i="6"/>
  <c r="BF217" i="6"/>
  <c r="T217" i="6"/>
  <c r="R217" i="6"/>
  <c r="P217" i="6"/>
  <c r="BI216" i="6"/>
  <c r="BH216" i="6"/>
  <c r="BG216" i="6"/>
  <c r="BF216" i="6"/>
  <c r="T216" i="6"/>
  <c r="R216" i="6"/>
  <c r="P216" i="6"/>
  <c r="BI215" i="6"/>
  <c r="BH215" i="6"/>
  <c r="BG215" i="6"/>
  <c r="BF215" i="6"/>
  <c r="T215" i="6"/>
  <c r="R215" i="6"/>
  <c r="P215" i="6"/>
  <c r="BI213" i="6"/>
  <c r="BH213" i="6"/>
  <c r="BG213" i="6"/>
  <c r="BF213" i="6"/>
  <c r="T213" i="6"/>
  <c r="R213" i="6"/>
  <c r="P213" i="6"/>
  <c r="BI212" i="6"/>
  <c r="BH212" i="6"/>
  <c r="BG212" i="6"/>
  <c r="BF212" i="6"/>
  <c r="T212" i="6"/>
  <c r="R212" i="6"/>
  <c r="P212" i="6"/>
  <c r="BI211" i="6"/>
  <c r="BH211" i="6"/>
  <c r="BG211" i="6"/>
  <c r="BF211" i="6"/>
  <c r="T211" i="6"/>
  <c r="R211" i="6"/>
  <c r="P211" i="6"/>
  <c r="BI210" i="6"/>
  <c r="BH210" i="6"/>
  <c r="BG210" i="6"/>
  <c r="BF210" i="6"/>
  <c r="T210" i="6"/>
  <c r="R210" i="6"/>
  <c r="P210" i="6"/>
  <c r="BI209" i="6"/>
  <c r="BH209" i="6"/>
  <c r="BG209" i="6"/>
  <c r="BF209" i="6"/>
  <c r="T209" i="6"/>
  <c r="R209" i="6"/>
  <c r="P209" i="6"/>
  <c r="BI208" i="6"/>
  <c r="BH208" i="6"/>
  <c r="BG208" i="6"/>
  <c r="BF208" i="6"/>
  <c r="T208" i="6"/>
  <c r="R208" i="6"/>
  <c r="P208" i="6"/>
  <c r="BI207" i="6"/>
  <c r="BH207" i="6"/>
  <c r="BG207" i="6"/>
  <c r="BF207" i="6"/>
  <c r="T207" i="6"/>
  <c r="R207" i="6"/>
  <c r="P207" i="6"/>
  <c r="BI206" i="6"/>
  <c r="BH206" i="6"/>
  <c r="BG206" i="6"/>
  <c r="BF206" i="6"/>
  <c r="T206" i="6"/>
  <c r="R206" i="6"/>
  <c r="P206" i="6"/>
  <c r="BI203" i="6"/>
  <c r="BH203" i="6"/>
  <c r="BG203" i="6"/>
  <c r="BF203" i="6"/>
  <c r="T203" i="6"/>
  <c r="T202" i="6" s="1"/>
  <c r="R203" i="6"/>
  <c r="R202" i="6" s="1"/>
  <c r="P203" i="6"/>
  <c r="P202" i="6" s="1"/>
  <c r="BI201" i="6"/>
  <c r="BH201" i="6"/>
  <c r="BG201" i="6"/>
  <c r="BF201" i="6"/>
  <c r="T201" i="6"/>
  <c r="R201" i="6"/>
  <c r="P201" i="6"/>
  <c r="BI199" i="6"/>
  <c r="BH199" i="6"/>
  <c r="BG199" i="6"/>
  <c r="BF199" i="6"/>
  <c r="T199" i="6"/>
  <c r="R199" i="6"/>
  <c r="P199" i="6"/>
  <c r="BI198" i="6"/>
  <c r="BH198" i="6"/>
  <c r="BG198" i="6"/>
  <c r="BF198" i="6"/>
  <c r="T198" i="6"/>
  <c r="R198" i="6"/>
  <c r="P198" i="6"/>
  <c r="BI197" i="6"/>
  <c r="BH197" i="6"/>
  <c r="BG197" i="6"/>
  <c r="BF197" i="6"/>
  <c r="T197" i="6"/>
  <c r="R197" i="6"/>
  <c r="P197" i="6"/>
  <c r="BI195" i="6"/>
  <c r="BH195" i="6"/>
  <c r="BG195" i="6"/>
  <c r="BF195" i="6"/>
  <c r="T195" i="6"/>
  <c r="R195" i="6"/>
  <c r="P195" i="6"/>
  <c r="BI194" i="6"/>
  <c r="BH194" i="6"/>
  <c r="BG194" i="6"/>
  <c r="BF194" i="6"/>
  <c r="T194" i="6"/>
  <c r="R194" i="6"/>
  <c r="P194" i="6"/>
  <c r="BI193" i="6"/>
  <c r="BH193" i="6"/>
  <c r="BG193" i="6"/>
  <c r="BF193" i="6"/>
  <c r="T193" i="6"/>
  <c r="R193" i="6"/>
  <c r="P193" i="6"/>
  <c r="BI192" i="6"/>
  <c r="BH192" i="6"/>
  <c r="BG192" i="6"/>
  <c r="BF192" i="6"/>
  <c r="T192" i="6"/>
  <c r="R192" i="6"/>
  <c r="P192" i="6"/>
  <c r="BI191" i="6"/>
  <c r="BH191" i="6"/>
  <c r="BG191" i="6"/>
  <c r="BF191" i="6"/>
  <c r="T191" i="6"/>
  <c r="R191" i="6"/>
  <c r="P191" i="6"/>
  <c r="BI190" i="6"/>
  <c r="BH190" i="6"/>
  <c r="BG190" i="6"/>
  <c r="BF190" i="6"/>
  <c r="T190" i="6"/>
  <c r="R190" i="6"/>
  <c r="P190" i="6"/>
  <c r="BI189" i="6"/>
  <c r="BH189" i="6"/>
  <c r="BG189" i="6"/>
  <c r="BF189" i="6"/>
  <c r="T189" i="6"/>
  <c r="R189" i="6"/>
  <c r="P189" i="6"/>
  <c r="BI187" i="6"/>
  <c r="BH187" i="6"/>
  <c r="BG187" i="6"/>
  <c r="BF187" i="6"/>
  <c r="T187" i="6"/>
  <c r="R187" i="6"/>
  <c r="P187" i="6"/>
  <c r="BI186" i="6"/>
  <c r="BH186" i="6"/>
  <c r="BG186" i="6"/>
  <c r="BF186" i="6"/>
  <c r="T186" i="6"/>
  <c r="R186" i="6"/>
  <c r="P186" i="6"/>
  <c r="BI185" i="6"/>
  <c r="BH185" i="6"/>
  <c r="BG185" i="6"/>
  <c r="BF185" i="6"/>
  <c r="T185" i="6"/>
  <c r="R185" i="6"/>
  <c r="P185" i="6"/>
  <c r="BI183" i="6"/>
  <c r="BH183" i="6"/>
  <c r="BG183" i="6"/>
  <c r="BF183" i="6"/>
  <c r="T183" i="6"/>
  <c r="R183" i="6"/>
  <c r="P183" i="6"/>
  <c r="BI182" i="6"/>
  <c r="BH182" i="6"/>
  <c r="BG182" i="6"/>
  <c r="BF182" i="6"/>
  <c r="T182" i="6"/>
  <c r="R182" i="6"/>
  <c r="P182" i="6"/>
  <c r="BI181" i="6"/>
  <c r="BH181" i="6"/>
  <c r="BG181" i="6"/>
  <c r="BF181" i="6"/>
  <c r="T181" i="6"/>
  <c r="R181" i="6"/>
  <c r="P181" i="6"/>
  <c r="BI180" i="6"/>
  <c r="BH180" i="6"/>
  <c r="BG180" i="6"/>
  <c r="BF180" i="6"/>
  <c r="T180" i="6"/>
  <c r="R180" i="6"/>
  <c r="P180" i="6"/>
  <c r="BI179" i="6"/>
  <c r="BH179" i="6"/>
  <c r="BG179" i="6"/>
  <c r="BF179" i="6"/>
  <c r="T179" i="6"/>
  <c r="R179" i="6"/>
  <c r="P179" i="6"/>
  <c r="BI178" i="6"/>
  <c r="BH178" i="6"/>
  <c r="BG178" i="6"/>
  <c r="BF178" i="6"/>
  <c r="T178" i="6"/>
  <c r="R178" i="6"/>
  <c r="P178" i="6"/>
  <c r="BI177" i="6"/>
  <c r="BH177" i="6"/>
  <c r="BG177" i="6"/>
  <c r="BF177" i="6"/>
  <c r="T177" i="6"/>
  <c r="R177" i="6"/>
  <c r="P177" i="6"/>
  <c r="BI176" i="6"/>
  <c r="BH176" i="6"/>
  <c r="BG176" i="6"/>
  <c r="BF176" i="6"/>
  <c r="T176" i="6"/>
  <c r="R176" i="6"/>
  <c r="P176" i="6"/>
  <c r="BI175" i="6"/>
  <c r="BH175" i="6"/>
  <c r="BG175" i="6"/>
  <c r="BF175" i="6"/>
  <c r="T175" i="6"/>
  <c r="R175" i="6"/>
  <c r="P175" i="6"/>
  <c r="BI174" i="6"/>
  <c r="BH174" i="6"/>
  <c r="BG174" i="6"/>
  <c r="BF174" i="6"/>
  <c r="T174" i="6"/>
  <c r="R174" i="6"/>
  <c r="P174" i="6"/>
  <c r="BI173" i="6"/>
  <c r="BH173" i="6"/>
  <c r="BG173" i="6"/>
  <c r="BF173" i="6"/>
  <c r="T173" i="6"/>
  <c r="R173" i="6"/>
  <c r="P173" i="6"/>
  <c r="BI172" i="6"/>
  <c r="BH172" i="6"/>
  <c r="BG172" i="6"/>
  <c r="BF172" i="6"/>
  <c r="T172" i="6"/>
  <c r="R172" i="6"/>
  <c r="P172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65" i="6"/>
  <c r="BH165" i="6"/>
  <c r="BG165" i="6"/>
  <c r="BF165" i="6"/>
  <c r="T165" i="6"/>
  <c r="R165" i="6"/>
  <c r="P165" i="6"/>
  <c r="BI164" i="6"/>
  <c r="BH164" i="6"/>
  <c r="BG164" i="6"/>
  <c r="BF164" i="6"/>
  <c r="T164" i="6"/>
  <c r="R164" i="6"/>
  <c r="P164" i="6"/>
  <c r="BI163" i="6"/>
  <c r="BH163" i="6"/>
  <c r="BG163" i="6"/>
  <c r="BF163" i="6"/>
  <c r="T163" i="6"/>
  <c r="R163" i="6"/>
  <c r="P163" i="6"/>
  <c r="BI162" i="6"/>
  <c r="BH162" i="6"/>
  <c r="BG162" i="6"/>
  <c r="BF162" i="6"/>
  <c r="T162" i="6"/>
  <c r="R162" i="6"/>
  <c r="P162" i="6"/>
  <c r="BI161" i="6"/>
  <c r="BH161" i="6"/>
  <c r="BG161" i="6"/>
  <c r="BF161" i="6"/>
  <c r="T161" i="6"/>
  <c r="R161" i="6"/>
  <c r="P161" i="6"/>
  <c r="BI160" i="6"/>
  <c r="BH160" i="6"/>
  <c r="BG160" i="6"/>
  <c r="BF160" i="6"/>
  <c r="T160" i="6"/>
  <c r="R160" i="6"/>
  <c r="P160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6" i="6"/>
  <c r="BH156" i="6"/>
  <c r="BG156" i="6"/>
  <c r="BF156" i="6"/>
  <c r="T156" i="6"/>
  <c r="T155" i="6"/>
  <c r="R156" i="6"/>
  <c r="R155" i="6" s="1"/>
  <c r="P156" i="6"/>
  <c r="P155" i="6"/>
  <c r="BI154" i="6"/>
  <c r="BH154" i="6"/>
  <c r="BG154" i="6"/>
  <c r="BF154" i="6"/>
  <c r="T154" i="6"/>
  <c r="R154" i="6"/>
  <c r="P154" i="6"/>
  <c r="BI153" i="6"/>
  <c r="BH153" i="6"/>
  <c r="BG153" i="6"/>
  <c r="BF153" i="6"/>
  <c r="T153" i="6"/>
  <c r="R153" i="6"/>
  <c r="P153" i="6"/>
  <c r="BI152" i="6"/>
  <c r="BH152" i="6"/>
  <c r="BG152" i="6"/>
  <c r="BF152" i="6"/>
  <c r="T152" i="6"/>
  <c r="R152" i="6"/>
  <c r="P152" i="6"/>
  <c r="BI151" i="6"/>
  <c r="BH151" i="6"/>
  <c r="BG151" i="6"/>
  <c r="BF151" i="6"/>
  <c r="T151" i="6"/>
  <c r="R151" i="6"/>
  <c r="P151" i="6"/>
  <c r="BI150" i="6"/>
  <c r="BH150" i="6"/>
  <c r="BG150" i="6"/>
  <c r="BF150" i="6"/>
  <c r="T150" i="6"/>
  <c r="R150" i="6"/>
  <c r="P150" i="6"/>
  <c r="BI149" i="6"/>
  <c r="BH149" i="6"/>
  <c r="BG149" i="6"/>
  <c r="BF149" i="6"/>
  <c r="T149" i="6"/>
  <c r="R149" i="6"/>
  <c r="P149" i="6"/>
  <c r="BI147" i="6"/>
  <c r="BH147" i="6"/>
  <c r="BG147" i="6"/>
  <c r="BF147" i="6"/>
  <c r="T147" i="6"/>
  <c r="R147" i="6"/>
  <c r="P147" i="6"/>
  <c r="BI146" i="6"/>
  <c r="BH146" i="6"/>
  <c r="BG146" i="6"/>
  <c r="BF146" i="6"/>
  <c r="T146" i="6"/>
  <c r="R146" i="6"/>
  <c r="P146" i="6"/>
  <c r="BI145" i="6"/>
  <c r="BH145" i="6"/>
  <c r="BG145" i="6"/>
  <c r="BF145" i="6"/>
  <c r="T145" i="6"/>
  <c r="R145" i="6"/>
  <c r="P145" i="6"/>
  <c r="BI144" i="6"/>
  <c r="BH144" i="6"/>
  <c r="BG144" i="6"/>
  <c r="BF144" i="6"/>
  <c r="T144" i="6"/>
  <c r="R144" i="6"/>
  <c r="P144" i="6"/>
  <c r="BI143" i="6"/>
  <c r="BH143" i="6"/>
  <c r="BG143" i="6"/>
  <c r="BF143" i="6"/>
  <c r="T143" i="6"/>
  <c r="R143" i="6"/>
  <c r="P143" i="6"/>
  <c r="BI142" i="6"/>
  <c r="BH142" i="6"/>
  <c r="BG142" i="6"/>
  <c r="BF142" i="6"/>
  <c r="T142" i="6"/>
  <c r="R142" i="6"/>
  <c r="P142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8" i="6"/>
  <c r="BH138" i="6"/>
  <c r="BG138" i="6"/>
  <c r="BF138" i="6"/>
  <c r="T138" i="6"/>
  <c r="R138" i="6"/>
  <c r="P138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J130" i="6"/>
  <c r="J129" i="6"/>
  <c r="F129" i="6"/>
  <c r="F127" i="6"/>
  <c r="E125" i="6"/>
  <c r="J31" i="6"/>
  <c r="J92" i="6"/>
  <c r="J91" i="6"/>
  <c r="F91" i="6"/>
  <c r="F89" i="6"/>
  <c r="E87" i="6"/>
  <c r="J18" i="6"/>
  <c r="E18" i="6"/>
  <c r="F92" i="6" s="1"/>
  <c r="J17" i="6"/>
  <c r="J12" i="6"/>
  <c r="J127" i="6" s="1"/>
  <c r="E7" i="6"/>
  <c r="E123" i="6"/>
  <c r="J41" i="5"/>
  <c r="J40" i="5"/>
  <c r="AY99" i="1" s="1"/>
  <c r="J39" i="5"/>
  <c r="AX99" i="1" s="1"/>
  <c r="BI477" i="5"/>
  <c r="BH477" i="5"/>
  <c r="BG477" i="5"/>
  <c r="BF477" i="5"/>
  <c r="T477" i="5"/>
  <c r="T476" i="5" s="1"/>
  <c r="R477" i="5"/>
  <c r="R476" i="5" s="1"/>
  <c r="P477" i="5"/>
  <c r="P476" i="5" s="1"/>
  <c r="BI475" i="5"/>
  <c r="BH475" i="5"/>
  <c r="BG475" i="5"/>
  <c r="BF475" i="5"/>
  <c r="T475" i="5"/>
  <c r="R475" i="5"/>
  <c r="P475" i="5"/>
  <c r="BI474" i="5"/>
  <c r="BH474" i="5"/>
  <c r="BG474" i="5"/>
  <c r="BF474" i="5"/>
  <c r="T474" i="5"/>
  <c r="R474" i="5"/>
  <c r="P474" i="5"/>
  <c r="BI473" i="5"/>
  <c r="BH473" i="5"/>
  <c r="BG473" i="5"/>
  <c r="BF473" i="5"/>
  <c r="T473" i="5"/>
  <c r="R473" i="5"/>
  <c r="P473" i="5"/>
  <c r="BI472" i="5"/>
  <c r="BH472" i="5"/>
  <c r="BG472" i="5"/>
  <c r="BF472" i="5"/>
  <c r="T472" i="5"/>
  <c r="R472" i="5"/>
  <c r="P472" i="5"/>
  <c r="BI471" i="5"/>
  <c r="BH471" i="5"/>
  <c r="BG471" i="5"/>
  <c r="BF471" i="5"/>
  <c r="T471" i="5"/>
  <c r="R471" i="5"/>
  <c r="P471" i="5"/>
  <c r="BI470" i="5"/>
  <c r="BH470" i="5"/>
  <c r="BG470" i="5"/>
  <c r="BF470" i="5"/>
  <c r="T470" i="5"/>
  <c r="R470" i="5"/>
  <c r="P470" i="5"/>
  <c r="BI469" i="5"/>
  <c r="BH469" i="5"/>
  <c r="BG469" i="5"/>
  <c r="BF469" i="5"/>
  <c r="T469" i="5"/>
  <c r="R469" i="5"/>
  <c r="P469" i="5"/>
  <c r="BI467" i="5"/>
  <c r="BH467" i="5"/>
  <c r="BG467" i="5"/>
  <c r="BF467" i="5"/>
  <c r="T467" i="5"/>
  <c r="R467" i="5"/>
  <c r="P467" i="5"/>
  <c r="BI466" i="5"/>
  <c r="BH466" i="5"/>
  <c r="BG466" i="5"/>
  <c r="BF466" i="5"/>
  <c r="T466" i="5"/>
  <c r="R466" i="5"/>
  <c r="P466" i="5"/>
  <c r="BI465" i="5"/>
  <c r="BH465" i="5"/>
  <c r="BG465" i="5"/>
  <c r="BF465" i="5"/>
  <c r="T465" i="5"/>
  <c r="R465" i="5"/>
  <c r="P465" i="5"/>
  <c r="BI463" i="5"/>
  <c r="BH463" i="5"/>
  <c r="BG463" i="5"/>
  <c r="BF463" i="5"/>
  <c r="T463" i="5"/>
  <c r="R463" i="5"/>
  <c r="P463" i="5"/>
  <c r="BI462" i="5"/>
  <c r="BH462" i="5"/>
  <c r="BG462" i="5"/>
  <c r="BF462" i="5"/>
  <c r="T462" i="5"/>
  <c r="R462" i="5"/>
  <c r="P462" i="5"/>
  <c r="BI461" i="5"/>
  <c r="BH461" i="5"/>
  <c r="BG461" i="5"/>
  <c r="BF461" i="5"/>
  <c r="T461" i="5"/>
  <c r="R461" i="5"/>
  <c r="P461" i="5"/>
  <c r="BI460" i="5"/>
  <c r="BH460" i="5"/>
  <c r="BG460" i="5"/>
  <c r="BF460" i="5"/>
  <c r="T460" i="5"/>
  <c r="R460" i="5"/>
  <c r="P460" i="5"/>
  <c r="BI459" i="5"/>
  <c r="BH459" i="5"/>
  <c r="BG459" i="5"/>
  <c r="BF459" i="5"/>
  <c r="T459" i="5"/>
  <c r="R459" i="5"/>
  <c r="P459" i="5"/>
  <c r="BI458" i="5"/>
  <c r="BH458" i="5"/>
  <c r="BG458" i="5"/>
  <c r="BF458" i="5"/>
  <c r="T458" i="5"/>
  <c r="R458" i="5"/>
  <c r="P458" i="5"/>
  <c r="BI457" i="5"/>
  <c r="BH457" i="5"/>
  <c r="BG457" i="5"/>
  <c r="BF457" i="5"/>
  <c r="T457" i="5"/>
  <c r="R457" i="5"/>
  <c r="P457" i="5"/>
  <c r="BI456" i="5"/>
  <c r="BH456" i="5"/>
  <c r="BG456" i="5"/>
  <c r="BF456" i="5"/>
  <c r="T456" i="5"/>
  <c r="R456" i="5"/>
  <c r="P456" i="5"/>
  <c r="BI454" i="5"/>
  <c r="BH454" i="5"/>
  <c r="BG454" i="5"/>
  <c r="BF454" i="5"/>
  <c r="T454" i="5"/>
  <c r="R454" i="5"/>
  <c r="P454" i="5"/>
  <c r="BI453" i="5"/>
  <c r="BH453" i="5"/>
  <c r="BG453" i="5"/>
  <c r="BF453" i="5"/>
  <c r="T453" i="5"/>
  <c r="R453" i="5"/>
  <c r="P453" i="5"/>
  <c r="BI452" i="5"/>
  <c r="BH452" i="5"/>
  <c r="BG452" i="5"/>
  <c r="BF452" i="5"/>
  <c r="T452" i="5"/>
  <c r="R452" i="5"/>
  <c r="P452" i="5"/>
  <c r="BI451" i="5"/>
  <c r="BH451" i="5"/>
  <c r="BG451" i="5"/>
  <c r="BF451" i="5"/>
  <c r="T451" i="5"/>
  <c r="R451" i="5"/>
  <c r="P451" i="5"/>
  <c r="BI450" i="5"/>
  <c r="BH450" i="5"/>
  <c r="BG450" i="5"/>
  <c r="BF450" i="5"/>
  <c r="T450" i="5"/>
  <c r="R450" i="5"/>
  <c r="P450" i="5"/>
  <c r="BI449" i="5"/>
  <c r="BH449" i="5"/>
  <c r="BG449" i="5"/>
  <c r="BF449" i="5"/>
  <c r="T449" i="5"/>
  <c r="R449" i="5"/>
  <c r="P449" i="5"/>
  <c r="BI448" i="5"/>
  <c r="BH448" i="5"/>
  <c r="BG448" i="5"/>
  <c r="BF448" i="5"/>
  <c r="T448" i="5"/>
  <c r="R448" i="5"/>
  <c r="P448" i="5"/>
  <c r="BI447" i="5"/>
  <c r="BH447" i="5"/>
  <c r="BG447" i="5"/>
  <c r="BF447" i="5"/>
  <c r="T447" i="5"/>
  <c r="R447" i="5"/>
  <c r="P447" i="5"/>
  <c r="BI446" i="5"/>
  <c r="BH446" i="5"/>
  <c r="BG446" i="5"/>
  <c r="BF446" i="5"/>
  <c r="T446" i="5"/>
  <c r="R446" i="5"/>
  <c r="P446" i="5"/>
  <c r="BI445" i="5"/>
  <c r="BH445" i="5"/>
  <c r="BG445" i="5"/>
  <c r="BF445" i="5"/>
  <c r="T445" i="5"/>
  <c r="R445" i="5"/>
  <c r="P445" i="5"/>
  <c r="BI444" i="5"/>
  <c r="BH444" i="5"/>
  <c r="BG444" i="5"/>
  <c r="BF444" i="5"/>
  <c r="T444" i="5"/>
  <c r="R444" i="5"/>
  <c r="P444" i="5"/>
  <c r="BI443" i="5"/>
  <c r="BH443" i="5"/>
  <c r="BG443" i="5"/>
  <c r="BF443" i="5"/>
  <c r="T443" i="5"/>
  <c r="R443" i="5"/>
  <c r="P443" i="5"/>
  <c r="BI442" i="5"/>
  <c r="BH442" i="5"/>
  <c r="BG442" i="5"/>
  <c r="BF442" i="5"/>
  <c r="T442" i="5"/>
  <c r="R442" i="5"/>
  <c r="P442" i="5"/>
  <c r="BI441" i="5"/>
  <c r="BH441" i="5"/>
  <c r="BG441" i="5"/>
  <c r="BF441" i="5"/>
  <c r="T441" i="5"/>
  <c r="R441" i="5"/>
  <c r="P441" i="5"/>
  <c r="BI440" i="5"/>
  <c r="BH440" i="5"/>
  <c r="BG440" i="5"/>
  <c r="BF440" i="5"/>
  <c r="T440" i="5"/>
  <c r="R440" i="5"/>
  <c r="P440" i="5"/>
  <c r="BI439" i="5"/>
  <c r="BH439" i="5"/>
  <c r="BG439" i="5"/>
  <c r="BF439" i="5"/>
  <c r="T439" i="5"/>
  <c r="R439" i="5"/>
  <c r="P439" i="5"/>
  <c r="BI437" i="5"/>
  <c r="BH437" i="5"/>
  <c r="BG437" i="5"/>
  <c r="BF437" i="5"/>
  <c r="T437" i="5"/>
  <c r="R437" i="5"/>
  <c r="P437" i="5"/>
  <c r="BI436" i="5"/>
  <c r="BH436" i="5"/>
  <c r="BG436" i="5"/>
  <c r="BF436" i="5"/>
  <c r="T436" i="5"/>
  <c r="R436" i="5"/>
  <c r="P436" i="5"/>
  <c r="BI435" i="5"/>
  <c r="BH435" i="5"/>
  <c r="BG435" i="5"/>
  <c r="BF435" i="5"/>
  <c r="T435" i="5"/>
  <c r="R435" i="5"/>
  <c r="P435" i="5"/>
  <c r="BI434" i="5"/>
  <c r="BH434" i="5"/>
  <c r="BG434" i="5"/>
  <c r="BF434" i="5"/>
  <c r="T434" i="5"/>
  <c r="R434" i="5"/>
  <c r="P434" i="5"/>
  <c r="BI433" i="5"/>
  <c r="BH433" i="5"/>
  <c r="BG433" i="5"/>
  <c r="BF433" i="5"/>
  <c r="T433" i="5"/>
  <c r="R433" i="5"/>
  <c r="P433" i="5"/>
  <c r="BI432" i="5"/>
  <c r="BH432" i="5"/>
  <c r="BG432" i="5"/>
  <c r="BF432" i="5"/>
  <c r="T432" i="5"/>
  <c r="R432" i="5"/>
  <c r="P432" i="5"/>
  <c r="BI431" i="5"/>
  <c r="BH431" i="5"/>
  <c r="BG431" i="5"/>
  <c r="BF431" i="5"/>
  <c r="T431" i="5"/>
  <c r="R431" i="5"/>
  <c r="P431" i="5"/>
  <c r="BI430" i="5"/>
  <c r="BH430" i="5"/>
  <c r="BG430" i="5"/>
  <c r="BF430" i="5"/>
  <c r="T430" i="5"/>
  <c r="R430" i="5"/>
  <c r="P430" i="5"/>
  <c r="BI429" i="5"/>
  <c r="BH429" i="5"/>
  <c r="BG429" i="5"/>
  <c r="BF429" i="5"/>
  <c r="T429" i="5"/>
  <c r="R429" i="5"/>
  <c r="P429" i="5"/>
  <c r="BI428" i="5"/>
  <c r="BH428" i="5"/>
  <c r="BG428" i="5"/>
  <c r="BF428" i="5"/>
  <c r="T428" i="5"/>
  <c r="R428" i="5"/>
  <c r="P428" i="5"/>
  <c r="BI426" i="5"/>
  <c r="BH426" i="5"/>
  <c r="BG426" i="5"/>
  <c r="BF426" i="5"/>
  <c r="T426" i="5"/>
  <c r="R426" i="5"/>
  <c r="P426" i="5"/>
  <c r="BI425" i="5"/>
  <c r="BH425" i="5"/>
  <c r="BG425" i="5"/>
  <c r="BF425" i="5"/>
  <c r="T425" i="5"/>
  <c r="R425" i="5"/>
  <c r="P425" i="5"/>
  <c r="BI424" i="5"/>
  <c r="BH424" i="5"/>
  <c r="BG424" i="5"/>
  <c r="BF424" i="5"/>
  <c r="T424" i="5"/>
  <c r="R424" i="5"/>
  <c r="P424" i="5"/>
  <c r="BI423" i="5"/>
  <c r="BH423" i="5"/>
  <c r="BG423" i="5"/>
  <c r="BF423" i="5"/>
  <c r="T423" i="5"/>
  <c r="R423" i="5"/>
  <c r="P423" i="5"/>
  <c r="BI422" i="5"/>
  <c r="BH422" i="5"/>
  <c r="BG422" i="5"/>
  <c r="BF422" i="5"/>
  <c r="T422" i="5"/>
  <c r="R422" i="5"/>
  <c r="P422" i="5"/>
  <c r="BI421" i="5"/>
  <c r="BH421" i="5"/>
  <c r="BG421" i="5"/>
  <c r="BF421" i="5"/>
  <c r="T421" i="5"/>
  <c r="R421" i="5"/>
  <c r="P421" i="5"/>
  <c r="BI420" i="5"/>
  <c r="BH420" i="5"/>
  <c r="BG420" i="5"/>
  <c r="BF420" i="5"/>
  <c r="T420" i="5"/>
  <c r="R420" i="5"/>
  <c r="P420" i="5"/>
  <c r="BI419" i="5"/>
  <c r="BH419" i="5"/>
  <c r="BG419" i="5"/>
  <c r="BF419" i="5"/>
  <c r="T419" i="5"/>
  <c r="R419" i="5"/>
  <c r="P419" i="5"/>
  <c r="BI418" i="5"/>
  <c r="BH418" i="5"/>
  <c r="BG418" i="5"/>
  <c r="BF418" i="5"/>
  <c r="T418" i="5"/>
  <c r="R418" i="5"/>
  <c r="P418" i="5"/>
  <c r="BI417" i="5"/>
  <c r="BH417" i="5"/>
  <c r="BG417" i="5"/>
  <c r="BF417" i="5"/>
  <c r="T417" i="5"/>
  <c r="R417" i="5"/>
  <c r="P417" i="5"/>
  <c r="BI415" i="5"/>
  <c r="BH415" i="5"/>
  <c r="BG415" i="5"/>
  <c r="BF415" i="5"/>
  <c r="T415" i="5"/>
  <c r="R415" i="5"/>
  <c r="P415" i="5"/>
  <c r="BI414" i="5"/>
  <c r="BH414" i="5"/>
  <c r="BG414" i="5"/>
  <c r="BF414" i="5"/>
  <c r="T414" i="5"/>
  <c r="R414" i="5"/>
  <c r="P414" i="5"/>
  <c r="BI413" i="5"/>
  <c r="BH413" i="5"/>
  <c r="BG413" i="5"/>
  <c r="BF413" i="5"/>
  <c r="T413" i="5"/>
  <c r="R413" i="5"/>
  <c r="P413" i="5"/>
  <c r="BI412" i="5"/>
  <c r="BH412" i="5"/>
  <c r="BG412" i="5"/>
  <c r="BF412" i="5"/>
  <c r="T412" i="5"/>
  <c r="R412" i="5"/>
  <c r="P412" i="5"/>
  <c r="BI411" i="5"/>
  <c r="BH411" i="5"/>
  <c r="BG411" i="5"/>
  <c r="BF411" i="5"/>
  <c r="T411" i="5"/>
  <c r="R411" i="5"/>
  <c r="P411" i="5"/>
  <c r="BI410" i="5"/>
  <c r="BH410" i="5"/>
  <c r="BG410" i="5"/>
  <c r="BF410" i="5"/>
  <c r="T410" i="5"/>
  <c r="R410" i="5"/>
  <c r="P410" i="5"/>
  <c r="BI409" i="5"/>
  <c r="BH409" i="5"/>
  <c r="BG409" i="5"/>
  <c r="BF409" i="5"/>
  <c r="T409" i="5"/>
  <c r="R409" i="5"/>
  <c r="P409" i="5"/>
  <c r="BI408" i="5"/>
  <c r="BH408" i="5"/>
  <c r="BG408" i="5"/>
  <c r="BF408" i="5"/>
  <c r="T408" i="5"/>
  <c r="R408" i="5"/>
  <c r="P408" i="5"/>
  <c r="BI407" i="5"/>
  <c r="BH407" i="5"/>
  <c r="BG407" i="5"/>
  <c r="BF407" i="5"/>
  <c r="T407" i="5"/>
  <c r="R407" i="5"/>
  <c r="P407" i="5"/>
  <c r="BI406" i="5"/>
  <c r="BH406" i="5"/>
  <c r="BG406" i="5"/>
  <c r="BF406" i="5"/>
  <c r="T406" i="5"/>
  <c r="R406" i="5"/>
  <c r="P406" i="5"/>
  <c r="BI405" i="5"/>
  <c r="BH405" i="5"/>
  <c r="BG405" i="5"/>
  <c r="BF405" i="5"/>
  <c r="T405" i="5"/>
  <c r="R405" i="5"/>
  <c r="P405" i="5"/>
  <c r="BI404" i="5"/>
  <c r="BH404" i="5"/>
  <c r="BG404" i="5"/>
  <c r="BF404" i="5"/>
  <c r="T404" i="5"/>
  <c r="R404" i="5"/>
  <c r="P404" i="5"/>
  <c r="BI403" i="5"/>
  <c r="BH403" i="5"/>
  <c r="BG403" i="5"/>
  <c r="BF403" i="5"/>
  <c r="T403" i="5"/>
  <c r="R403" i="5"/>
  <c r="P403" i="5"/>
  <c r="BI402" i="5"/>
  <c r="BH402" i="5"/>
  <c r="BG402" i="5"/>
  <c r="BF402" i="5"/>
  <c r="T402" i="5"/>
  <c r="R402" i="5"/>
  <c r="P402" i="5"/>
  <c r="BI401" i="5"/>
  <c r="BH401" i="5"/>
  <c r="BG401" i="5"/>
  <c r="BF401" i="5"/>
  <c r="T401" i="5"/>
  <c r="R401" i="5"/>
  <c r="P401" i="5"/>
  <c r="BI400" i="5"/>
  <c r="BH400" i="5"/>
  <c r="BG400" i="5"/>
  <c r="BF400" i="5"/>
  <c r="T400" i="5"/>
  <c r="R400" i="5"/>
  <c r="P400" i="5"/>
  <c r="BI399" i="5"/>
  <c r="BH399" i="5"/>
  <c r="BG399" i="5"/>
  <c r="BF399" i="5"/>
  <c r="T399" i="5"/>
  <c r="R399" i="5"/>
  <c r="P399" i="5"/>
  <c r="BI398" i="5"/>
  <c r="BH398" i="5"/>
  <c r="BG398" i="5"/>
  <c r="BF398" i="5"/>
  <c r="T398" i="5"/>
  <c r="R398" i="5"/>
  <c r="P398" i="5"/>
  <c r="BI397" i="5"/>
  <c r="BH397" i="5"/>
  <c r="BG397" i="5"/>
  <c r="BF397" i="5"/>
  <c r="T397" i="5"/>
  <c r="R397" i="5"/>
  <c r="P397" i="5"/>
  <c r="BI396" i="5"/>
  <c r="BH396" i="5"/>
  <c r="BG396" i="5"/>
  <c r="BF396" i="5"/>
  <c r="T396" i="5"/>
  <c r="R396" i="5"/>
  <c r="P396" i="5"/>
  <c r="BI395" i="5"/>
  <c r="BH395" i="5"/>
  <c r="BG395" i="5"/>
  <c r="BF395" i="5"/>
  <c r="T395" i="5"/>
  <c r="R395" i="5"/>
  <c r="P395" i="5"/>
  <c r="BI394" i="5"/>
  <c r="BH394" i="5"/>
  <c r="BG394" i="5"/>
  <c r="BF394" i="5"/>
  <c r="T394" i="5"/>
  <c r="R394" i="5"/>
  <c r="P394" i="5"/>
  <c r="BI393" i="5"/>
  <c r="BH393" i="5"/>
  <c r="BG393" i="5"/>
  <c r="BF393" i="5"/>
  <c r="T393" i="5"/>
  <c r="R393" i="5"/>
  <c r="P393" i="5"/>
  <c r="BI392" i="5"/>
  <c r="BH392" i="5"/>
  <c r="BG392" i="5"/>
  <c r="BF392" i="5"/>
  <c r="T392" i="5"/>
  <c r="R392" i="5"/>
  <c r="P392" i="5"/>
  <c r="BI391" i="5"/>
  <c r="BH391" i="5"/>
  <c r="BG391" i="5"/>
  <c r="BF391" i="5"/>
  <c r="T391" i="5"/>
  <c r="R391" i="5"/>
  <c r="P391" i="5"/>
  <c r="BI390" i="5"/>
  <c r="BH390" i="5"/>
  <c r="BG390" i="5"/>
  <c r="BF390" i="5"/>
  <c r="T390" i="5"/>
  <c r="R390" i="5"/>
  <c r="P390" i="5"/>
  <c r="BI389" i="5"/>
  <c r="BH389" i="5"/>
  <c r="BG389" i="5"/>
  <c r="BF389" i="5"/>
  <c r="T389" i="5"/>
  <c r="R389" i="5"/>
  <c r="P389" i="5"/>
  <c r="BI388" i="5"/>
  <c r="BH388" i="5"/>
  <c r="BG388" i="5"/>
  <c r="BF388" i="5"/>
  <c r="T388" i="5"/>
  <c r="R388" i="5"/>
  <c r="P388" i="5"/>
  <c r="BI387" i="5"/>
  <c r="BH387" i="5"/>
  <c r="BG387" i="5"/>
  <c r="BF387" i="5"/>
  <c r="T387" i="5"/>
  <c r="R387" i="5"/>
  <c r="P387" i="5"/>
  <c r="BI386" i="5"/>
  <c r="BH386" i="5"/>
  <c r="BG386" i="5"/>
  <c r="BF386" i="5"/>
  <c r="T386" i="5"/>
  <c r="R386" i="5"/>
  <c r="P386" i="5"/>
  <c r="BI385" i="5"/>
  <c r="BH385" i="5"/>
  <c r="BG385" i="5"/>
  <c r="BF385" i="5"/>
  <c r="T385" i="5"/>
  <c r="R385" i="5"/>
  <c r="P385" i="5"/>
  <c r="BI384" i="5"/>
  <c r="BH384" i="5"/>
  <c r="BG384" i="5"/>
  <c r="BF384" i="5"/>
  <c r="T384" i="5"/>
  <c r="R384" i="5"/>
  <c r="P384" i="5"/>
  <c r="BI383" i="5"/>
  <c r="BH383" i="5"/>
  <c r="BG383" i="5"/>
  <c r="BF383" i="5"/>
  <c r="T383" i="5"/>
  <c r="R383" i="5"/>
  <c r="P383" i="5"/>
  <c r="BI382" i="5"/>
  <c r="BH382" i="5"/>
  <c r="BG382" i="5"/>
  <c r="BF382" i="5"/>
  <c r="T382" i="5"/>
  <c r="R382" i="5"/>
  <c r="P382" i="5"/>
  <c r="BI381" i="5"/>
  <c r="BH381" i="5"/>
  <c r="BG381" i="5"/>
  <c r="BF381" i="5"/>
  <c r="T381" i="5"/>
  <c r="R381" i="5"/>
  <c r="P381" i="5"/>
  <c r="BI380" i="5"/>
  <c r="BH380" i="5"/>
  <c r="BG380" i="5"/>
  <c r="BF380" i="5"/>
  <c r="T380" i="5"/>
  <c r="R380" i="5"/>
  <c r="P380" i="5"/>
  <c r="BI379" i="5"/>
  <c r="BH379" i="5"/>
  <c r="BG379" i="5"/>
  <c r="BF379" i="5"/>
  <c r="T379" i="5"/>
  <c r="R379" i="5"/>
  <c r="P379" i="5"/>
  <c r="BI378" i="5"/>
  <c r="BH378" i="5"/>
  <c r="BG378" i="5"/>
  <c r="BF378" i="5"/>
  <c r="T378" i="5"/>
  <c r="R378" i="5"/>
  <c r="P378" i="5"/>
  <c r="BI376" i="5"/>
  <c r="BH376" i="5"/>
  <c r="BG376" i="5"/>
  <c r="BF376" i="5"/>
  <c r="T376" i="5"/>
  <c r="R376" i="5"/>
  <c r="P376" i="5"/>
  <c r="BI375" i="5"/>
  <c r="BH375" i="5"/>
  <c r="BG375" i="5"/>
  <c r="BF375" i="5"/>
  <c r="T375" i="5"/>
  <c r="R375" i="5"/>
  <c r="P375" i="5"/>
  <c r="BI374" i="5"/>
  <c r="BH374" i="5"/>
  <c r="BG374" i="5"/>
  <c r="BF374" i="5"/>
  <c r="T374" i="5"/>
  <c r="R374" i="5"/>
  <c r="P374" i="5"/>
  <c r="BI373" i="5"/>
  <c r="BH373" i="5"/>
  <c r="BG373" i="5"/>
  <c r="BF373" i="5"/>
  <c r="T373" i="5"/>
  <c r="R373" i="5"/>
  <c r="P373" i="5"/>
  <c r="BI372" i="5"/>
  <c r="BH372" i="5"/>
  <c r="BG372" i="5"/>
  <c r="BF372" i="5"/>
  <c r="T372" i="5"/>
  <c r="R372" i="5"/>
  <c r="P372" i="5"/>
  <c r="BI371" i="5"/>
  <c r="BH371" i="5"/>
  <c r="BG371" i="5"/>
  <c r="BF371" i="5"/>
  <c r="T371" i="5"/>
  <c r="R371" i="5"/>
  <c r="P371" i="5"/>
  <c r="BI370" i="5"/>
  <c r="BH370" i="5"/>
  <c r="BG370" i="5"/>
  <c r="BF370" i="5"/>
  <c r="T370" i="5"/>
  <c r="R370" i="5"/>
  <c r="P370" i="5"/>
  <c r="BI369" i="5"/>
  <c r="BH369" i="5"/>
  <c r="BG369" i="5"/>
  <c r="BF369" i="5"/>
  <c r="T369" i="5"/>
  <c r="R369" i="5"/>
  <c r="P369" i="5"/>
  <c r="BI368" i="5"/>
  <c r="BH368" i="5"/>
  <c r="BG368" i="5"/>
  <c r="BF368" i="5"/>
  <c r="T368" i="5"/>
  <c r="R368" i="5"/>
  <c r="P368" i="5"/>
  <c r="BI367" i="5"/>
  <c r="BH367" i="5"/>
  <c r="BG367" i="5"/>
  <c r="BF367" i="5"/>
  <c r="T367" i="5"/>
  <c r="R367" i="5"/>
  <c r="P367" i="5"/>
  <c r="BI366" i="5"/>
  <c r="BH366" i="5"/>
  <c r="BG366" i="5"/>
  <c r="BF366" i="5"/>
  <c r="T366" i="5"/>
  <c r="R366" i="5"/>
  <c r="P366" i="5"/>
  <c r="BI365" i="5"/>
  <c r="BH365" i="5"/>
  <c r="BG365" i="5"/>
  <c r="BF365" i="5"/>
  <c r="T365" i="5"/>
  <c r="R365" i="5"/>
  <c r="P365" i="5"/>
  <c r="BI364" i="5"/>
  <c r="BH364" i="5"/>
  <c r="BG364" i="5"/>
  <c r="BF364" i="5"/>
  <c r="T364" i="5"/>
  <c r="R364" i="5"/>
  <c r="P364" i="5"/>
  <c r="BI363" i="5"/>
  <c r="BH363" i="5"/>
  <c r="BG363" i="5"/>
  <c r="BF363" i="5"/>
  <c r="T363" i="5"/>
  <c r="R363" i="5"/>
  <c r="P363" i="5"/>
  <c r="BI362" i="5"/>
  <c r="BH362" i="5"/>
  <c r="BG362" i="5"/>
  <c r="BF362" i="5"/>
  <c r="T362" i="5"/>
  <c r="R362" i="5"/>
  <c r="P362" i="5"/>
  <c r="BI361" i="5"/>
  <c r="BH361" i="5"/>
  <c r="BG361" i="5"/>
  <c r="BF361" i="5"/>
  <c r="T361" i="5"/>
  <c r="R361" i="5"/>
  <c r="P361" i="5"/>
  <c r="BI359" i="5"/>
  <c r="BH359" i="5"/>
  <c r="BG359" i="5"/>
  <c r="BF359" i="5"/>
  <c r="T359" i="5"/>
  <c r="R359" i="5"/>
  <c r="P359" i="5"/>
  <c r="BI358" i="5"/>
  <c r="BH358" i="5"/>
  <c r="BG358" i="5"/>
  <c r="BF358" i="5"/>
  <c r="T358" i="5"/>
  <c r="R358" i="5"/>
  <c r="P358" i="5"/>
  <c r="BI357" i="5"/>
  <c r="BH357" i="5"/>
  <c r="BG357" i="5"/>
  <c r="BF357" i="5"/>
  <c r="T357" i="5"/>
  <c r="R357" i="5"/>
  <c r="P357" i="5"/>
  <c r="BI356" i="5"/>
  <c r="BH356" i="5"/>
  <c r="BG356" i="5"/>
  <c r="BF356" i="5"/>
  <c r="T356" i="5"/>
  <c r="R356" i="5"/>
  <c r="P356" i="5"/>
  <c r="BI355" i="5"/>
  <c r="BH355" i="5"/>
  <c r="BG355" i="5"/>
  <c r="BF355" i="5"/>
  <c r="T355" i="5"/>
  <c r="R355" i="5"/>
  <c r="P355" i="5"/>
  <c r="BI354" i="5"/>
  <c r="BH354" i="5"/>
  <c r="BG354" i="5"/>
  <c r="BF354" i="5"/>
  <c r="T354" i="5"/>
  <c r="R354" i="5"/>
  <c r="P354" i="5"/>
  <c r="BI353" i="5"/>
  <c r="BH353" i="5"/>
  <c r="BG353" i="5"/>
  <c r="BF353" i="5"/>
  <c r="T353" i="5"/>
  <c r="R353" i="5"/>
  <c r="P353" i="5"/>
  <c r="BI352" i="5"/>
  <c r="BH352" i="5"/>
  <c r="BG352" i="5"/>
  <c r="BF352" i="5"/>
  <c r="T352" i="5"/>
  <c r="R352" i="5"/>
  <c r="P352" i="5"/>
  <c r="BI351" i="5"/>
  <c r="BH351" i="5"/>
  <c r="BG351" i="5"/>
  <c r="BF351" i="5"/>
  <c r="T351" i="5"/>
  <c r="R351" i="5"/>
  <c r="P351" i="5"/>
  <c r="BI350" i="5"/>
  <c r="BH350" i="5"/>
  <c r="BG350" i="5"/>
  <c r="BF350" i="5"/>
  <c r="T350" i="5"/>
  <c r="R350" i="5"/>
  <c r="P350" i="5"/>
  <c r="BI349" i="5"/>
  <c r="BH349" i="5"/>
  <c r="BG349" i="5"/>
  <c r="BF349" i="5"/>
  <c r="T349" i="5"/>
  <c r="R349" i="5"/>
  <c r="P349" i="5"/>
  <c r="BI348" i="5"/>
  <c r="BH348" i="5"/>
  <c r="BG348" i="5"/>
  <c r="BF348" i="5"/>
  <c r="T348" i="5"/>
  <c r="R348" i="5"/>
  <c r="P348" i="5"/>
  <c r="BI346" i="5"/>
  <c r="BH346" i="5"/>
  <c r="BG346" i="5"/>
  <c r="BF346" i="5"/>
  <c r="T346" i="5"/>
  <c r="R346" i="5"/>
  <c r="P346" i="5"/>
  <c r="BI345" i="5"/>
  <c r="BH345" i="5"/>
  <c r="BG345" i="5"/>
  <c r="BF345" i="5"/>
  <c r="T345" i="5"/>
  <c r="R345" i="5"/>
  <c r="P345" i="5"/>
  <c r="BI344" i="5"/>
  <c r="BH344" i="5"/>
  <c r="BG344" i="5"/>
  <c r="BF344" i="5"/>
  <c r="T344" i="5"/>
  <c r="R344" i="5"/>
  <c r="P344" i="5"/>
  <c r="BI343" i="5"/>
  <c r="BH343" i="5"/>
  <c r="BG343" i="5"/>
  <c r="BF343" i="5"/>
  <c r="T343" i="5"/>
  <c r="R343" i="5"/>
  <c r="P343" i="5"/>
  <c r="BI342" i="5"/>
  <c r="BH342" i="5"/>
  <c r="BG342" i="5"/>
  <c r="BF342" i="5"/>
  <c r="T342" i="5"/>
  <c r="R342" i="5"/>
  <c r="P342" i="5"/>
  <c r="BI341" i="5"/>
  <c r="BH341" i="5"/>
  <c r="BG341" i="5"/>
  <c r="BF341" i="5"/>
  <c r="T341" i="5"/>
  <c r="R341" i="5"/>
  <c r="P341" i="5"/>
  <c r="BI340" i="5"/>
  <c r="BH340" i="5"/>
  <c r="BG340" i="5"/>
  <c r="BF340" i="5"/>
  <c r="T340" i="5"/>
  <c r="R340" i="5"/>
  <c r="P340" i="5"/>
  <c r="BI339" i="5"/>
  <c r="BH339" i="5"/>
  <c r="BG339" i="5"/>
  <c r="BF339" i="5"/>
  <c r="T339" i="5"/>
  <c r="R339" i="5"/>
  <c r="P339" i="5"/>
  <c r="BI338" i="5"/>
  <c r="BH338" i="5"/>
  <c r="BG338" i="5"/>
  <c r="BF338" i="5"/>
  <c r="T338" i="5"/>
  <c r="R338" i="5"/>
  <c r="P338" i="5"/>
  <c r="BI337" i="5"/>
  <c r="BH337" i="5"/>
  <c r="BG337" i="5"/>
  <c r="BF337" i="5"/>
  <c r="T337" i="5"/>
  <c r="R337" i="5"/>
  <c r="P337" i="5"/>
  <c r="BI336" i="5"/>
  <c r="BH336" i="5"/>
  <c r="BG336" i="5"/>
  <c r="BF336" i="5"/>
  <c r="T336" i="5"/>
  <c r="R336" i="5"/>
  <c r="P336" i="5"/>
  <c r="BI335" i="5"/>
  <c r="BH335" i="5"/>
  <c r="BG335" i="5"/>
  <c r="BF335" i="5"/>
  <c r="T335" i="5"/>
  <c r="R335" i="5"/>
  <c r="P335" i="5"/>
  <c r="BI334" i="5"/>
  <c r="BH334" i="5"/>
  <c r="BG334" i="5"/>
  <c r="BF334" i="5"/>
  <c r="T334" i="5"/>
  <c r="R334" i="5"/>
  <c r="P334" i="5"/>
  <c r="BI333" i="5"/>
  <c r="BH333" i="5"/>
  <c r="BG333" i="5"/>
  <c r="BF333" i="5"/>
  <c r="T333" i="5"/>
  <c r="R333" i="5"/>
  <c r="P333" i="5"/>
  <c r="BI332" i="5"/>
  <c r="BH332" i="5"/>
  <c r="BG332" i="5"/>
  <c r="BF332" i="5"/>
  <c r="T332" i="5"/>
  <c r="R332" i="5"/>
  <c r="P332" i="5"/>
  <c r="BI331" i="5"/>
  <c r="BH331" i="5"/>
  <c r="BG331" i="5"/>
  <c r="BF331" i="5"/>
  <c r="T331" i="5"/>
  <c r="R331" i="5"/>
  <c r="P331" i="5"/>
  <c r="BI330" i="5"/>
  <c r="BH330" i="5"/>
  <c r="BG330" i="5"/>
  <c r="BF330" i="5"/>
  <c r="T330" i="5"/>
  <c r="R330" i="5"/>
  <c r="P330" i="5"/>
  <c r="BI329" i="5"/>
  <c r="BH329" i="5"/>
  <c r="BG329" i="5"/>
  <c r="BF329" i="5"/>
  <c r="T329" i="5"/>
  <c r="R329" i="5"/>
  <c r="P329" i="5"/>
  <c r="BI327" i="5"/>
  <c r="BH327" i="5"/>
  <c r="BG327" i="5"/>
  <c r="BF327" i="5"/>
  <c r="T327" i="5"/>
  <c r="R327" i="5"/>
  <c r="P327" i="5"/>
  <c r="BI326" i="5"/>
  <c r="BH326" i="5"/>
  <c r="BG326" i="5"/>
  <c r="BF326" i="5"/>
  <c r="T326" i="5"/>
  <c r="R326" i="5"/>
  <c r="P326" i="5"/>
  <c r="BI325" i="5"/>
  <c r="BH325" i="5"/>
  <c r="BG325" i="5"/>
  <c r="BF325" i="5"/>
  <c r="T325" i="5"/>
  <c r="R325" i="5"/>
  <c r="P325" i="5"/>
  <c r="BI324" i="5"/>
  <c r="BH324" i="5"/>
  <c r="BG324" i="5"/>
  <c r="BF324" i="5"/>
  <c r="T324" i="5"/>
  <c r="R324" i="5"/>
  <c r="P324" i="5"/>
  <c r="BI323" i="5"/>
  <c r="BH323" i="5"/>
  <c r="BG323" i="5"/>
  <c r="BF323" i="5"/>
  <c r="T323" i="5"/>
  <c r="R323" i="5"/>
  <c r="P323" i="5"/>
  <c r="BI322" i="5"/>
  <c r="BH322" i="5"/>
  <c r="BG322" i="5"/>
  <c r="BF322" i="5"/>
  <c r="T322" i="5"/>
  <c r="R322" i="5"/>
  <c r="P322" i="5"/>
  <c r="BI321" i="5"/>
  <c r="BH321" i="5"/>
  <c r="BG321" i="5"/>
  <c r="BF321" i="5"/>
  <c r="T321" i="5"/>
  <c r="R321" i="5"/>
  <c r="P321" i="5"/>
  <c r="BI320" i="5"/>
  <c r="BH320" i="5"/>
  <c r="BG320" i="5"/>
  <c r="BF320" i="5"/>
  <c r="T320" i="5"/>
  <c r="R320" i="5"/>
  <c r="P320" i="5"/>
  <c r="BI319" i="5"/>
  <c r="BH319" i="5"/>
  <c r="BG319" i="5"/>
  <c r="BF319" i="5"/>
  <c r="T319" i="5"/>
  <c r="R319" i="5"/>
  <c r="P319" i="5"/>
  <c r="BI318" i="5"/>
  <c r="BH318" i="5"/>
  <c r="BG318" i="5"/>
  <c r="BF318" i="5"/>
  <c r="T318" i="5"/>
  <c r="R318" i="5"/>
  <c r="P318" i="5"/>
  <c r="BI317" i="5"/>
  <c r="BH317" i="5"/>
  <c r="BG317" i="5"/>
  <c r="BF317" i="5"/>
  <c r="T317" i="5"/>
  <c r="R317" i="5"/>
  <c r="P317" i="5"/>
  <c r="BI316" i="5"/>
  <c r="BH316" i="5"/>
  <c r="BG316" i="5"/>
  <c r="BF316" i="5"/>
  <c r="T316" i="5"/>
  <c r="R316" i="5"/>
  <c r="P316" i="5"/>
  <c r="BI315" i="5"/>
  <c r="BH315" i="5"/>
  <c r="BG315" i="5"/>
  <c r="BF315" i="5"/>
  <c r="T315" i="5"/>
  <c r="R315" i="5"/>
  <c r="P315" i="5"/>
  <c r="BI314" i="5"/>
  <c r="BH314" i="5"/>
  <c r="BG314" i="5"/>
  <c r="BF314" i="5"/>
  <c r="T314" i="5"/>
  <c r="R314" i="5"/>
  <c r="P314" i="5"/>
  <c r="BI313" i="5"/>
  <c r="BH313" i="5"/>
  <c r="BG313" i="5"/>
  <c r="BF313" i="5"/>
  <c r="T313" i="5"/>
  <c r="R313" i="5"/>
  <c r="P313" i="5"/>
  <c r="BI312" i="5"/>
  <c r="BH312" i="5"/>
  <c r="BG312" i="5"/>
  <c r="BF312" i="5"/>
  <c r="T312" i="5"/>
  <c r="R312" i="5"/>
  <c r="P312" i="5"/>
  <c r="BI311" i="5"/>
  <c r="BH311" i="5"/>
  <c r="BG311" i="5"/>
  <c r="BF311" i="5"/>
  <c r="T311" i="5"/>
  <c r="R311" i="5"/>
  <c r="P311" i="5"/>
  <c r="BI310" i="5"/>
  <c r="BH310" i="5"/>
  <c r="BG310" i="5"/>
  <c r="BF310" i="5"/>
  <c r="T310" i="5"/>
  <c r="R310" i="5"/>
  <c r="P310" i="5"/>
  <c r="BI309" i="5"/>
  <c r="BH309" i="5"/>
  <c r="BG309" i="5"/>
  <c r="BF309" i="5"/>
  <c r="T309" i="5"/>
  <c r="R309" i="5"/>
  <c r="P309" i="5"/>
  <c r="BI308" i="5"/>
  <c r="BH308" i="5"/>
  <c r="BG308" i="5"/>
  <c r="BF308" i="5"/>
  <c r="T308" i="5"/>
  <c r="R308" i="5"/>
  <c r="P308" i="5"/>
  <c r="BI307" i="5"/>
  <c r="BH307" i="5"/>
  <c r="BG307" i="5"/>
  <c r="BF307" i="5"/>
  <c r="T307" i="5"/>
  <c r="R307" i="5"/>
  <c r="P307" i="5"/>
  <c r="BI306" i="5"/>
  <c r="BH306" i="5"/>
  <c r="BG306" i="5"/>
  <c r="BF306" i="5"/>
  <c r="T306" i="5"/>
  <c r="R306" i="5"/>
  <c r="P306" i="5"/>
  <c r="BI305" i="5"/>
  <c r="BH305" i="5"/>
  <c r="BG305" i="5"/>
  <c r="BF305" i="5"/>
  <c r="T305" i="5"/>
  <c r="R305" i="5"/>
  <c r="P305" i="5"/>
  <c r="BI304" i="5"/>
  <c r="BH304" i="5"/>
  <c r="BG304" i="5"/>
  <c r="BF304" i="5"/>
  <c r="T304" i="5"/>
  <c r="R304" i="5"/>
  <c r="P304" i="5"/>
  <c r="BI303" i="5"/>
  <c r="BH303" i="5"/>
  <c r="BG303" i="5"/>
  <c r="BF303" i="5"/>
  <c r="T303" i="5"/>
  <c r="R303" i="5"/>
  <c r="P303" i="5"/>
  <c r="BI302" i="5"/>
  <c r="BH302" i="5"/>
  <c r="BG302" i="5"/>
  <c r="BF302" i="5"/>
  <c r="T302" i="5"/>
  <c r="R302" i="5"/>
  <c r="P302" i="5"/>
  <c r="BI301" i="5"/>
  <c r="BH301" i="5"/>
  <c r="BG301" i="5"/>
  <c r="BF301" i="5"/>
  <c r="T301" i="5"/>
  <c r="R301" i="5"/>
  <c r="P301" i="5"/>
  <c r="BI300" i="5"/>
  <c r="BH300" i="5"/>
  <c r="BG300" i="5"/>
  <c r="BF300" i="5"/>
  <c r="T300" i="5"/>
  <c r="R300" i="5"/>
  <c r="P300" i="5"/>
  <c r="BI298" i="5"/>
  <c r="BH298" i="5"/>
  <c r="BG298" i="5"/>
  <c r="BF298" i="5"/>
  <c r="T298" i="5"/>
  <c r="R298" i="5"/>
  <c r="P298" i="5"/>
  <c r="BI297" i="5"/>
  <c r="BH297" i="5"/>
  <c r="BG297" i="5"/>
  <c r="BF297" i="5"/>
  <c r="T297" i="5"/>
  <c r="R297" i="5"/>
  <c r="P297" i="5"/>
  <c r="BI296" i="5"/>
  <c r="BH296" i="5"/>
  <c r="BG296" i="5"/>
  <c r="BF296" i="5"/>
  <c r="T296" i="5"/>
  <c r="R296" i="5"/>
  <c r="P296" i="5"/>
  <c r="BI295" i="5"/>
  <c r="BH295" i="5"/>
  <c r="BG295" i="5"/>
  <c r="BF295" i="5"/>
  <c r="T295" i="5"/>
  <c r="R295" i="5"/>
  <c r="P295" i="5"/>
  <c r="BI294" i="5"/>
  <c r="BH294" i="5"/>
  <c r="BG294" i="5"/>
  <c r="BF294" i="5"/>
  <c r="T294" i="5"/>
  <c r="R294" i="5"/>
  <c r="P294" i="5"/>
  <c r="BI293" i="5"/>
  <c r="BH293" i="5"/>
  <c r="BG293" i="5"/>
  <c r="BF293" i="5"/>
  <c r="T293" i="5"/>
  <c r="R293" i="5"/>
  <c r="P293" i="5"/>
  <c r="BI292" i="5"/>
  <c r="BH292" i="5"/>
  <c r="BG292" i="5"/>
  <c r="BF292" i="5"/>
  <c r="T292" i="5"/>
  <c r="R292" i="5"/>
  <c r="P292" i="5"/>
  <c r="BI291" i="5"/>
  <c r="BH291" i="5"/>
  <c r="BG291" i="5"/>
  <c r="BF291" i="5"/>
  <c r="T291" i="5"/>
  <c r="R291" i="5"/>
  <c r="P291" i="5"/>
  <c r="BI290" i="5"/>
  <c r="BH290" i="5"/>
  <c r="BG290" i="5"/>
  <c r="BF290" i="5"/>
  <c r="T290" i="5"/>
  <c r="R290" i="5"/>
  <c r="P290" i="5"/>
  <c r="BI289" i="5"/>
  <c r="BH289" i="5"/>
  <c r="BG289" i="5"/>
  <c r="BF289" i="5"/>
  <c r="T289" i="5"/>
  <c r="R289" i="5"/>
  <c r="P289" i="5"/>
  <c r="BI288" i="5"/>
  <c r="BH288" i="5"/>
  <c r="BG288" i="5"/>
  <c r="BF288" i="5"/>
  <c r="T288" i="5"/>
  <c r="R288" i="5"/>
  <c r="P288" i="5"/>
  <c r="BI287" i="5"/>
  <c r="BH287" i="5"/>
  <c r="BG287" i="5"/>
  <c r="BF287" i="5"/>
  <c r="T287" i="5"/>
  <c r="R287" i="5"/>
  <c r="P287" i="5"/>
  <c r="BI285" i="5"/>
  <c r="BH285" i="5"/>
  <c r="BG285" i="5"/>
  <c r="BF285" i="5"/>
  <c r="T285" i="5"/>
  <c r="R285" i="5"/>
  <c r="P285" i="5"/>
  <c r="BI284" i="5"/>
  <c r="BH284" i="5"/>
  <c r="BG284" i="5"/>
  <c r="BF284" i="5"/>
  <c r="T284" i="5"/>
  <c r="R284" i="5"/>
  <c r="P284" i="5"/>
  <c r="BI283" i="5"/>
  <c r="BH283" i="5"/>
  <c r="BG283" i="5"/>
  <c r="BF283" i="5"/>
  <c r="T283" i="5"/>
  <c r="R283" i="5"/>
  <c r="P283" i="5"/>
  <c r="BI282" i="5"/>
  <c r="BH282" i="5"/>
  <c r="BG282" i="5"/>
  <c r="BF282" i="5"/>
  <c r="T282" i="5"/>
  <c r="R282" i="5"/>
  <c r="P282" i="5"/>
  <c r="BI281" i="5"/>
  <c r="BH281" i="5"/>
  <c r="BG281" i="5"/>
  <c r="BF281" i="5"/>
  <c r="T281" i="5"/>
  <c r="R281" i="5"/>
  <c r="P281" i="5"/>
  <c r="BI280" i="5"/>
  <c r="BH280" i="5"/>
  <c r="BG280" i="5"/>
  <c r="BF280" i="5"/>
  <c r="T280" i="5"/>
  <c r="R280" i="5"/>
  <c r="P280" i="5"/>
  <c r="BI279" i="5"/>
  <c r="BH279" i="5"/>
  <c r="BG279" i="5"/>
  <c r="BF279" i="5"/>
  <c r="T279" i="5"/>
  <c r="R279" i="5"/>
  <c r="P279" i="5"/>
  <c r="BI278" i="5"/>
  <c r="BH278" i="5"/>
  <c r="BG278" i="5"/>
  <c r="BF278" i="5"/>
  <c r="T278" i="5"/>
  <c r="R278" i="5"/>
  <c r="P278" i="5"/>
  <c r="BI277" i="5"/>
  <c r="BH277" i="5"/>
  <c r="BG277" i="5"/>
  <c r="BF277" i="5"/>
  <c r="T277" i="5"/>
  <c r="R277" i="5"/>
  <c r="P277" i="5"/>
  <c r="BI276" i="5"/>
  <c r="BH276" i="5"/>
  <c r="BG276" i="5"/>
  <c r="BF276" i="5"/>
  <c r="T276" i="5"/>
  <c r="R276" i="5"/>
  <c r="P276" i="5"/>
  <c r="BI274" i="5"/>
  <c r="BH274" i="5"/>
  <c r="BG274" i="5"/>
  <c r="BF274" i="5"/>
  <c r="T274" i="5"/>
  <c r="R274" i="5"/>
  <c r="P274" i="5"/>
  <c r="BI273" i="5"/>
  <c r="BH273" i="5"/>
  <c r="BG273" i="5"/>
  <c r="BF273" i="5"/>
  <c r="T273" i="5"/>
  <c r="R273" i="5"/>
  <c r="P273" i="5"/>
  <c r="BI272" i="5"/>
  <c r="BH272" i="5"/>
  <c r="BG272" i="5"/>
  <c r="BF272" i="5"/>
  <c r="T272" i="5"/>
  <c r="R272" i="5"/>
  <c r="P272" i="5"/>
  <c r="BI271" i="5"/>
  <c r="BH271" i="5"/>
  <c r="BG271" i="5"/>
  <c r="BF271" i="5"/>
  <c r="T271" i="5"/>
  <c r="R271" i="5"/>
  <c r="P271" i="5"/>
  <c r="BI270" i="5"/>
  <c r="BH270" i="5"/>
  <c r="BG270" i="5"/>
  <c r="BF270" i="5"/>
  <c r="T270" i="5"/>
  <c r="R270" i="5"/>
  <c r="P270" i="5"/>
  <c r="BI269" i="5"/>
  <c r="BH269" i="5"/>
  <c r="BG269" i="5"/>
  <c r="BF269" i="5"/>
  <c r="T269" i="5"/>
  <c r="R269" i="5"/>
  <c r="P269" i="5"/>
  <c r="BI267" i="5"/>
  <c r="BH267" i="5"/>
  <c r="BG267" i="5"/>
  <c r="BF267" i="5"/>
  <c r="T267" i="5"/>
  <c r="R267" i="5"/>
  <c r="P267" i="5"/>
  <c r="BI266" i="5"/>
  <c r="BH266" i="5"/>
  <c r="BG266" i="5"/>
  <c r="BF266" i="5"/>
  <c r="T266" i="5"/>
  <c r="R266" i="5"/>
  <c r="P266" i="5"/>
  <c r="BI265" i="5"/>
  <c r="BH265" i="5"/>
  <c r="BG265" i="5"/>
  <c r="BF265" i="5"/>
  <c r="T265" i="5"/>
  <c r="R265" i="5"/>
  <c r="P265" i="5"/>
  <c r="BI264" i="5"/>
  <c r="BH264" i="5"/>
  <c r="BG264" i="5"/>
  <c r="BF264" i="5"/>
  <c r="T264" i="5"/>
  <c r="R264" i="5"/>
  <c r="P264" i="5"/>
  <c r="BI263" i="5"/>
  <c r="BH263" i="5"/>
  <c r="BG263" i="5"/>
  <c r="BF263" i="5"/>
  <c r="T263" i="5"/>
  <c r="R263" i="5"/>
  <c r="P263" i="5"/>
  <c r="BI260" i="5"/>
  <c r="BH260" i="5"/>
  <c r="BG260" i="5"/>
  <c r="BF260" i="5"/>
  <c r="T260" i="5"/>
  <c r="T259" i="5" s="1"/>
  <c r="R260" i="5"/>
  <c r="R259" i="5"/>
  <c r="P260" i="5"/>
  <c r="P259" i="5" s="1"/>
  <c r="BI258" i="5"/>
  <c r="BH258" i="5"/>
  <c r="BG258" i="5"/>
  <c r="BF258" i="5"/>
  <c r="T258" i="5"/>
  <c r="R258" i="5"/>
  <c r="P258" i="5"/>
  <c r="BI257" i="5"/>
  <c r="BH257" i="5"/>
  <c r="BG257" i="5"/>
  <c r="BF257" i="5"/>
  <c r="T257" i="5"/>
  <c r="R257" i="5"/>
  <c r="P257" i="5"/>
  <c r="BI256" i="5"/>
  <c r="BH256" i="5"/>
  <c r="BG256" i="5"/>
  <c r="BF256" i="5"/>
  <c r="T256" i="5"/>
  <c r="R256" i="5"/>
  <c r="P256" i="5"/>
  <c r="BI255" i="5"/>
  <c r="BH255" i="5"/>
  <c r="BG255" i="5"/>
  <c r="BF255" i="5"/>
  <c r="T255" i="5"/>
  <c r="R255" i="5"/>
  <c r="P255" i="5"/>
  <c r="BI254" i="5"/>
  <c r="BH254" i="5"/>
  <c r="BG254" i="5"/>
  <c r="BF254" i="5"/>
  <c r="T254" i="5"/>
  <c r="R254" i="5"/>
  <c r="P254" i="5"/>
  <c r="BI253" i="5"/>
  <c r="BH253" i="5"/>
  <c r="BG253" i="5"/>
  <c r="BF253" i="5"/>
  <c r="T253" i="5"/>
  <c r="R253" i="5"/>
  <c r="P253" i="5"/>
  <c r="BI252" i="5"/>
  <c r="BH252" i="5"/>
  <c r="BG252" i="5"/>
  <c r="BF252" i="5"/>
  <c r="T252" i="5"/>
  <c r="R252" i="5"/>
  <c r="P252" i="5"/>
  <c r="BI250" i="5"/>
  <c r="BH250" i="5"/>
  <c r="BG250" i="5"/>
  <c r="BF250" i="5"/>
  <c r="T250" i="5"/>
  <c r="R250" i="5"/>
  <c r="P250" i="5"/>
  <c r="BI249" i="5"/>
  <c r="BH249" i="5"/>
  <c r="BG249" i="5"/>
  <c r="BF249" i="5"/>
  <c r="T249" i="5"/>
  <c r="R249" i="5"/>
  <c r="P249" i="5"/>
  <c r="BI248" i="5"/>
  <c r="BH248" i="5"/>
  <c r="BG248" i="5"/>
  <c r="BF248" i="5"/>
  <c r="T248" i="5"/>
  <c r="R248" i="5"/>
  <c r="P248" i="5"/>
  <c r="BI246" i="5"/>
  <c r="BH246" i="5"/>
  <c r="BG246" i="5"/>
  <c r="BF246" i="5"/>
  <c r="T246" i="5"/>
  <c r="R246" i="5"/>
  <c r="P246" i="5"/>
  <c r="BI245" i="5"/>
  <c r="BH245" i="5"/>
  <c r="BG245" i="5"/>
  <c r="BF245" i="5"/>
  <c r="T245" i="5"/>
  <c r="R245" i="5"/>
  <c r="P245" i="5"/>
  <c r="BI244" i="5"/>
  <c r="BH244" i="5"/>
  <c r="BG244" i="5"/>
  <c r="BF244" i="5"/>
  <c r="T244" i="5"/>
  <c r="R244" i="5"/>
  <c r="P244" i="5"/>
  <c r="BI243" i="5"/>
  <c r="BH243" i="5"/>
  <c r="BG243" i="5"/>
  <c r="BF243" i="5"/>
  <c r="T243" i="5"/>
  <c r="R243" i="5"/>
  <c r="P243" i="5"/>
  <c r="BI242" i="5"/>
  <c r="BH242" i="5"/>
  <c r="BG242" i="5"/>
  <c r="BF242" i="5"/>
  <c r="T242" i="5"/>
  <c r="R242" i="5"/>
  <c r="P242" i="5"/>
  <c r="BI241" i="5"/>
  <c r="BH241" i="5"/>
  <c r="BG241" i="5"/>
  <c r="BF241" i="5"/>
  <c r="T241" i="5"/>
  <c r="R241" i="5"/>
  <c r="P241" i="5"/>
  <c r="BI240" i="5"/>
  <c r="BH240" i="5"/>
  <c r="BG240" i="5"/>
  <c r="BF240" i="5"/>
  <c r="T240" i="5"/>
  <c r="R240" i="5"/>
  <c r="P240" i="5"/>
  <c r="BI239" i="5"/>
  <c r="BH239" i="5"/>
  <c r="BG239" i="5"/>
  <c r="BF239" i="5"/>
  <c r="T239" i="5"/>
  <c r="R239" i="5"/>
  <c r="P239" i="5"/>
  <c r="BI238" i="5"/>
  <c r="BH238" i="5"/>
  <c r="BG238" i="5"/>
  <c r="BF238" i="5"/>
  <c r="T238" i="5"/>
  <c r="R238" i="5"/>
  <c r="P238" i="5"/>
  <c r="BI237" i="5"/>
  <c r="BH237" i="5"/>
  <c r="BG237" i="5"/>
  <c r="BF237" i="5"/>
  <c r="T237" i="5"/>
  <c r="R237" i="5"/>
  <c r="P237" i="5"/>
  <c r="BI236" i="5"/>
  <c r="BH236" i="5"/>
  <c r="BG236" i="5"/>
  <c r="BF236" i="5"/>
  <c r="T236" i="5"/>
  <c r="R236" i="5"/>
  <c r="P236" i="5"/>
  <c r="BI235" i="5"/>
  <c r="BH235" i="5"/>
  <c r="BG235" i="5"/>
  <c r="BF235" i="5"/>
  <c r="T235" i="5"/>
  <c r="R235" i="5"/>
  <c r="P235" i="5"/>
  <c r="BI234" i="5"/>
  <c r="BH234" i="5"/>
  <c r="BG234" i="5"/>
  <c r="BF234" i="5"/>
  <c r="T234" i="5"/>
  <c r="R234" i="5"/>
  <c r="P234" i="5"/>
  <c r="BI233" i="5"/>
  <c r="BH233" i="5"/>
  <c r="BG233" i="5"/>
  <c r="BF233" i="5"/>
  <c r="T233" i="5"/>
  <c r="R233" i="5"/>
  <c r="P233" i="5"/>
  <c r="BI232" i="5"/>
  <c r="BH232" i="5"/>
  <c r="BG232" i="5"/>
  <c r="BF232" i="5"/>
  <c r="T232" i="5"/>
  <c r="R232" i="5"/>
  <c r="P232" i="5"/>
  <c r="BI230" i="5"/>
  <c r="BH230" i="5"/>
  <c r="BG230" i="5"/>
  <c r="BF230" i="5"/>
  <c r="T230" i="5"/>
  <c r="R230" i="5"/>
  <c r="P230" i="5"/>
  <c r="BI229" i="5"/>
  <c r="BH229" i="5"/>
  <c r="BG229" i="5"/>
  <c r="BF229" i="5"/>
  <c r="T229" i="5"/>
  <c r="R229" i="5"/>
  <c r="P229" i="5"/>
  <c r="BI227" i="5"/>
  <c r="BH227" i="5"/>
  <c r="BG227" i="5"/>
  <c r="BF227" i="5"/>
  <c r="T227" i="5"/>
  <c r="R227" i="5"/>
  <c r="P227" i="5"/>
  <c r="BI226" i="5"/>
  <c r="BH226" i="5"/>
  <c r="BG226" i="5"/>
  <c r="BF226" i="5"/>
  <c r="T226" i="5"/>
  <c r="R226" i="5"/>
  <c r="P226" i="5"/>
  <c r="BI225" i="5"/>
  <c r="BH225" i="5"/>
  <c r="BG225" i="5"/>
  <c r="BF225" i="5"/>
  <c r="T225" i="5"/>
  <c r="R225" i="5"/>
  <c r="P225" i="5"/>
  <c r="BI224" i="5"/>
  <c r="BH224" i="5"/>
  <c r="BG224" i="5"/>
  <c r="BF224" i="5"/>
  <c r="T224" i="5"/>
  <c r="R224" i="5"/>
  <c r="P224" i="5"/>
  <c r="BI223" i="5"/>
  <c r="BH223" i="5"/>
  <c r="BG223" i="5"/>
  <c r="BF223" i="5"/>
  <c r="T223" i="5"/>
  <c r="R223" i="5"/>
  <c r="P223" i="5"/>
  <c r="BI222" i="5"/>
  <c r="BH222" i="5"/>
  <c r="BG222" i="5"/>
  <c r="BF222" i="5"/>
  <c r="T222" i="5"/>
  <c r="R222" i="5"/>
  <c r="P222" i="5"/>
  <c r="BI221" i="5"/>
  <c r="BH221" i="5"/>
  <c r="BG221" i="5"/>
  <c r="BF221" i="5"/>
  <c r="T221" i="5"/>
  <c r="R221" i="5"/>
  <c r="P221" i="5"/>
  <c r="BI220" i="5"/>
  <c r="BH220" i="5"/>
  <c r="BG220" i="5"/>
  <c r="BF220" i="5"/>
  <c r="T220" i="5"/>
  <c r="R220" i="5"/>
  <c r="P220" i="5"/>
  <c r="BI219" i="5"/>
  <c r="BH219" i="5"/>
  <c r="BG219" i="5"/>
  <c r="BF219" i="5"/>
  <c r="T219" i="5"/>
  <c r="R219" i="5"/>
  <c r="P219" i="5"/>
  <c r="BI218" i="5"/>
  <c r="BH218" i="5"/>
  <c r="BG218" i="5"/>
  <c r="BF218" i="5"/>
  <c r="T218" i="5"/>
  <c r="R218" i="5"/>
  <c r="P218" i="5"/>
  <c r="BI217" i="5"/>
  <c r="BH217" i="5"/>
  <c r="BG217" i="5"/>
  <c r="BF217" i="5"/>
  <c r="T217" i="5"/>
  <c r="R217" i="5"/>
  <c r="P217" i="5"/>
  <c r="BI216" i="5"/>
  <c r="BH216" i="5"/>
  <c r="BG216" i="5"/>
  <c r="BF216" i="5"/>
  <c r="T216" i="5"/>
  <c r="R216" i="5"/>
  <c r="P216" i="5"/>
  <c r="BI215" i="5"/>
  <c r="BH215" i="5"/>
  <c r="BG215" i="5"/>
  <c r="BF215" i="5"/>
  <c r="T215" i="5"/>
  <c r="R215" i="5"/>
  <c r="P215" i="5"/>
  <c r="BI214" i="5"/>
  <c r="BH214" i="5"/>
  <c r="BG214" i="5"/>
  <c r="BF214" i="5"/>
  <c r="T214" i="5"/>
  <c r="R214" i="5"/>
  <c r="P214" i="5"/>
  <c r="BI213" i="5"/>
  <c r="BH213" i="5"/>
  <c r="BG213" i="5"/>
  <c r="BF213" i="5"/>
  <c r="T213" i="5"/>
  <c r="R213" i="5"/>
  <c r="P213" i="5"/>
  <c r="BI212" i="5"/>
  <c r="BH212" i="5"/>
  <c r="BG212" i="5"/>
  <c r="BF212" i="5"/>
  <c r="T212" i="5"/>
  <c r="R212" i="5"/>
  <c r="P212" i="5"/>
  <c r="BI211" i="5"/>
  <c r="BH211" i="5"/>
  <c r="BG211" i="5"/>
  <c r="BF211" i="5"/>
  <c r="T211" i="5"/>
  <c r="R211" i="5"/>
  <c r="P211" i="5"/>
  <c r="BI210" i="5"/>
  <c r="BH210" i="5"/>
  <c r="BG210" i="5"/>
  <c r="BF210" i="5"/>
  <c r="T210" i="5"/>
  <c r="R210" i="5"/>
  <c r="P210" i="5"/>
  <c r="BI209" i="5"/>
  <c r="BH209" i="5"/>
  <c r="BG209" i="5"/>
  <c r="BF209" i="5"/>
  <c r="T209" i="5"/>
  <c r="R209" i="5"/>
  <c r="P209" i="5"/>
  <c r="BI208" i="5"/>
  <c r="BH208" i="5"/>
  <c r="BG208" i="5"/>
  <c r="BF208" i="5"/>
  <c r="T208" i="5"/>
  <c r="R208" i="5"/>
  <c r="P208" i="5"/>
  <c r="BI207" i="5"/>
  <c r="BH207" i="5"/>
  <c r="BG207" i="5"/>
  <c r="BF207" i="5"/>
  <c r="T207" i="5"/>
  <c r="R207" i="5"/>
  <c r="P207" i="5"/>
  <c r="BI206" i="5"/>
  <c r="BH206" i="5"/>
  <c r="BG206" i="5"/>
  <c r="BF206" i="5"/>
  <c r="T206" i="5"/>
  <c r="R206" i="5"/>
  <c r="P206" i="5"/>
  <c r="BI205" i="5"/>
  <c r="BH205" i="5"/>
  <c r="BG205" i="5"/>
  <c r="BF205" i="5"/>
  <c r="T205" i="5"/>
  <c r="R205" i="5"/>
  <c r="P205" i="5"/>
  <c r="BI204" i="5"/>
  <c r="BH204" i="5"/>
  <c r="BG204" i="5"/>
  <c r="BF204" i="5"/>
  <c r="T204" i="5"/>
  <c r="R204" i="5"/>
  <c r="P204" i="5"/>
  <c r="BI203" i="5"/>
  <c r="BH203" i="5"/>
  <c r="BG203" i="5"/>
  <c r="BF203" i="5"/>
  <c r="T203" i="5"/>
  <c r="R203" i="5"/>
  <c r="P203" i="5"/>
  <c r="BI202" i="5"/>
  <c r="BH202" i="5"/>
  <c r="BG202" i="5"/>
  <c r="BF202" i="5"/>
  <c r="T202" i="5"/>
  <c r="R202" i="5"/>
  <c r="P202" i="5"/>
  <c r="BI201" i="5"/>
  <c r="BH201" i="5"/>
  <c r="BG201" i="5"/>
  <c r="BF201" i="5"/>
  <c r="T201" i="5"/>
  <c r="R201" i="5"/>
  <c r="P201" i="5"/>
  <c r="BI200" i="5"/>
  <c r="BH200" i="5"/>
  <c r="BG200" i="5"/>
  <c r="BF200" i="5"/>
  <c r="T200" i="5"/>
  <c r="R200" i="5"/>
  <c r="P200" i="5"/>
  <c r="BI199" i="5"/>
  <c r="BH199" i="5"/>
  <c r="BG199" i="5"/>
  <c r="BF199" i="5"/>
  <c r="T199" i="5"/>
  <c r="R199" i="5"/>
  <c r="P199" i="5"/>
  <c r="BI198" i="5"/>
  <c r="BH198" i="5"/>
  <c r="BG198" i="5"/>
  <c r="BF198" i="5"/>
  <c r="T198" i="5"/>
  <c r="R198" i="5"/>
  <c r="P198" i="5"/>
  <c r="BI197" i="5"/>
  <c r="BH197" i="5"/>
  <c r="BG197" i="5"/>
  <c r="BF197" i="5"/>
  <c r="T197" i="5"/>
  <c r="R197" i="5"/>
  <c r="P197" i="5"/>
  <c r="BI196" i="5"/>
  <c r="BH196" i="5"/>
  <c r="BG196" i="5"/>
  <c r="BF196" i="5"/>
  <c r="T196" i="5"/>
  <c r="R196" i="5"/>
  <c r="P196" i="5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90" i="5"/>
  <c r="BH190" i="5"/>
  <c r="BG190" i="5"/>
  <c r="BF190" i="5"/>
  <c r="T190" i="5"/>
  <c r="R190" i="5"/>
  <c r="P190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6" i="5"/>
  <c r="BH186" i="5"/>
  <c r="BG186" i="5"/>
  <c r="BF186" i="5"/>
  <c r="T186" i="5"/>
  <c r="R186" i="5"/>
  <c r="P186" i="5"/>
  <c r="BI184" i="5"/>
  <c r="BH184" i="5"/>
  <c r="BG184" i="5"/>
  <c r="BF184" i="5"/>
  <c r="T184" i="5"/>
  <c r="R184" i="5"/>
  <c r="P184" i="5"/>
  <c r="BI183" i="5"/>
  <c r="BH183" i="5"/>
  <c r="BG183" i="5"/>
  <c r="BF183" i="5"/>
  <c r="T183" i="5"/>
  <c r="R183" i="5"/>
  <c r="P183" i="5"/>
  <c r="BI182" i="5"/>
  <c r="BH182" i="5"/>
  <c r="BG182" i="5"/>
  <c r="BF182" i="5"/>
  <c r="T182" i="5"/>
  <c r="R182" i="5"/>
  <c r="P182" i="5"/>
  <c r="BI181" i="5"/>
  <c r="BH181" i="5"/>
  <c r="BG181" i="5"/>
  <c r="BF181" i="5"/>
  <c r="T181" i="5"/>
  <c r="R181" i="5"/>
  <c r="P181" i="5"/>
  <c r="BI180" i="5"/>
  <c r="BH180" i="5"/>
  <c r="BG180" i="5"/>
  <c r="BF180" i="5"/>
  <c r="T180" i="5"/>
  <c r="R180" i="5"/>
  <c r="P180" i="5"/>
  <c r="BI179" i="5"/>
  <c r="BH179" i="5"/>
  <c r="BG179" i="5"/>
  <c r="BF179" i="5"/>
  <c r="T179" i="5"/>
  <c r="R179" i="5"/>
  <c r="P179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5" i="5"/>
  <c r="BH175" i="5"/>
  <c r="BG175" i="5"/>
  <c r="BF175" i="5"/>
  <c r="T175" i="5"/>
  <c r="R175" i="5"/>
  <c r="P175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71" i="5"/>
  <c r="BH171" i="5"/>
  <c r="BG171" i="5"/>
  <c r="BF171" i="5"/>
  <c r="T171" i="5"/>
  <c r="R171" i="5"/>
  <c r="P171" i="5"/>
  <c r="BI169" i="5"/>
  <c r="BH169" i="5"/>
  <c r="BG169" i="5"/>
  <c r="BF169" i="5"/>
  <c r="T169" i="5"/>
  <c r="R169" i="5"/>
  <c r="P169" i="5"/>
  <c r="BI168" i="5"/>
  <c r="BH168" i="5"/>
  <c r="BG168" i="5"/>
  <c r="BF168" i="5"/>
  <c r="T168" i="5"/>
  <c r="R168" i="5"/>
  <c r="P168" i="5"/>
  <c r="BI167" i="5"/>
  <c r="BH167" i="5"/>
  <c r="BG167" i="5"/>
  <c r="BF167" i="5"/>
  <c r="T167" i="5"/>
  <c r="R167" i="5"/>
  <c r="P167" i="5"/>
  <c r="BI166" i="5"/>
  <c r="BH166" i="5"/>
  <c r="BG166" i="5"/>
  <c r="BF166" i="5"/>
  <c r="T166" i="5"/>
  <c r="R166" i="5"/>
  <c r="P166" i="5"/>
  <c r="BI164" i="5"/>
  <c r="BH164" i="5"/>
  <c r="BG164" i="5"/>
  <c r="BF164" i="5"/>
  <c r="T164" i="5"/>
  <c r="R164" i="5"/>
  <c r="P164" i="5"/>
  <c r="BI162" i="5"/>
  <c r="BH162" i="5"/>
  <c r="BG162" i="5"/>
  <c r="BF162" i="5"/>
  <c r="T162" i="5"/>
  <c r="R162" i="5"/>
  <c r="P162" i="5"/>
  <c r="BI161" i="5"/>
  <c r="BH161" i="5"/>
  <c r="BG161" i="5"/>
  <c r="BF161" i="5"/>
  <c r="T161" i="5"/>
  <c r="R161" i="5"/>
  <c r="P161" i="5"/>
  <c r="BI159" i="5"/>
  <c r="BH159" i="5"/>
  <c r="BG159" i="5"/>
  <c r="BF159" i="5"/>
  <c r="T159" i="5"/>
  <c r="R159" i="5"/>
  <c r="P159" i="5"/>
  <c r="BI158" i="5"/>
  <c r="BH158" i="5"/>
  <c r="BG158" i="5"/>
  <c r="BF158" i="5"/>
  <c r="T158" i="5"/>
  <c r="R158" i="5"/>
  <c r="P158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5" i="5"/>
  <c r="BH155" i="5"/>
  <c r="BG155" i="5"/>
  <c r="BF155" i="5"/>
  <c r="T155" i="5"/>
  <c r="R155" i="5"/>
  <c r="P155" i="5"/>
  <c r="BI154" i="5"/>
  <c r="BH154" i="5"/>
  <c r="BG154" i="5"/>
  <c r="BF154" i="5"/>
  <c r="T154" i="5"/>
  <c r="R154" i="5"/>
  <c r="P154" i="5"/>
  <c r="BI153" i="5"/>
  <c r="BH153" i="5"/>
  <c r="BG153" i="5"/>
  <c r="BF153" i="5"/>
  <c r="T153" i="5"/>
  <c r="R153" i="5"/>
  <c r="P153" i="5"/>
  <c r="BI152" i="5"/>
  <c r="BH152" i="5"/>
  <c r="BG152" i="5"/>
  <c r="BF152" i="5"/>
  <c r="T152" i="5"/>
  <c r="R152" i="5"/>
  <c r="P152" i="5"/>
  <c r="J146" i="5"/>
  <c r="J145" i="5"/>
  <c r="F145" i="5"/>
  <c r="F143" i="5"/>
  <c r="E141" i="5"/>
  <c r="J33" i="5"/>
  <c r="J94" i="5"/>
  <c r="J93" i="5"/>
  <c r="F93" i="5"/>
  <c r="F91" i="5"/>
  <c r="E89" i="5"/>
  <c r="J20" i="5"/>
  <c r="E20" i="5"/>
  <c r="F146" i="5"/>
  <c r="J19" i="5"/>
  <c r="J14" i="5"/>
  <c r="J143" i="5" s="1"/>
  <c r="E7" i="5"/>
  <c r="E137" i="5" s="1"/>
  <c r="J41" i="4"/>
  <c r="J40" i="4"/>
  <c r="AY98" i="1" s="1"/>
  <c r="J39" i="4"/>
  <c r="AX98" i="1"/>
  <c r="BI248" i="4"/>
  <c r="BH248" i="4"/>
  <c r="BG248" i="4"/>
  <c r="BF248" i="4"/>
  <c r="T248" i="4"/>
  <c r="R248" i="4"/>
  <c r="P248" i="4"/>
  <c r="BI247" i="4"/>
  <c r="BH247" i="4"/>
  <c r="BG247" i="4"/>
  <c r="BF247" i="4"/>
  <c r="T247" i="4"/>
  <c r="R247" i="4"/>
  <c r="P247" i="4"/>
  <c r="BI246" i="4"/>
  <c r="BH246" i="4"/>
  <c r="BG246" i="4"/>
  <c r="BF246" i="4"/>
  <c r="T246" i="4"/>
  <c r="R246" i="4"/>
  <c r="P246" i="4"/>
  <c r="BI245" i="4"/>
  <c r="BH245" i="4"/>
  <c r="BG245" i="4"/>
  <c r="BF245" i="4"/>
  <c r="T245" i="4"/>
  <c r="R245" i="4"/>
  <c r="P245" i="4"/>
  <c r="BI244" i="4"/>
  <c r="BH244" i="4"/>
  <c r="BG244" i="4"/>
  <c r="BF244" i="4"/>
  <c r="T244" i="4"/>
  <c r="R244" i="4"/>
  <c r="P244" i="4"/>
  <c r="BI243" i="4"/>
  <c r="BH243" i="4"/>
  <c r="BG243" i="4"/>
  <c r="BF243" i="4"/>
  <c r="T243" i="4"/>
  <c r="R243" i="4"/>
  <c r="P243" i="4"/>
  <c r="BI242" i="4"/>
  <c r="BH242" i="4"/>
  <c r="BG242" i="4"/>
  <c r="BF242" i="4"/>
  <c r="T242" i="4"/>
  <c r="R242" i="4"/>
  <c r="P242" i="4"/>
  <c r="BI241" i="4"/>
  <c r="BH241" i="4"/>
  <c r="BG241" i="4"/>
  <c r="BF241" i="4"/>
  <c r="T241" i="4"/>
  <c r="R241" i="4"/>
  <c r="P241" i="4"/>
  <c r="BI239" i="4"/>
  <c r="BH239" i="4"/>
  <c r="BG239" i="4"/>
  <c r="BF239" i="4"/>
  <c r="T239" i="4"/>
  <c r="R239" i="4"/>
  <c r="P239" i="4"/>
  <c r="BI238" i="4"/>
  <c r="BH238" i="4"/>
  <c r="BG238" i="4"/>
  <c r="BF238" i="4"/>
  <c r="T238" i="4"/>
  <c r="R238" i="4"/>
  <c r="P238" i="4"/>
  <c r="BI237" i="4"/>
  <c r="BH237" i="4"/>
  <c r="BG237" i="4"/>
  <c r="BF237" i="4"/>
  <c r="T237" i="4"/>
  <c r="R237" i="4"/>
  <c r="P237" i="4"/>
  <c r="BI236" i="4"/>
  <c r="BH236" i="4"/>
  <c r="BG236" i="4"/>
  <c r="BF236" i="4"/>
  <c r="T236" i="4"/>
  <c r="R236" i="4"/>
  <c r="P236" i="4"/>
  <c r="BI235" i="4"/>
  <c r="BH235" i="4"/>
  <c r="BG235" i="4"/>
  <c r="BF235" i="4"/>
  <c r="T235" i="4"/>
  <c r="R235" i="4"/>
  <c r="P235" i="4"/>
  <c r="BI234" i="4"/>
  <c r="BH234" i="4"/>
  <c r="BG234" i="4"/>
  <c r="BF234" i="4"/>
  <c r="T234" i="4"/>
  <c r="R234" i="4"/>
  <c r="P234" i="4"/>
  <c r="BI233" i="4"/>
  <c r="BH233" i="4"/>
  <c r="BG233" i="4"/>
  <c r="BF233" i="4"/>
  <c r="T233" i="4"/>
  <c r="R233" i="4"/>
  <c r="P233" i="4"/>
  <c r="BI232" i="4"/>
  <c r="BH232" i="4"/>
  <c r="BG232" i="4"/>
  <c r="BF232" i="4"/>
  <c r="T232" i="4"/>
  <c r="R232" i="4"/>
  <c r="P232" i="4"/>
  <c r="BI231" i="4"/>
  <c r="BH231" i="4"/>
  <c r="BG231" i="4"/>
  <c r="BF231" i="4"/>
  <c r="T231" i="4"/>
  <c r="R231" i="4"/>
  <c r="P231" i="4"/>
  <c r="BI230" i="4"/>
  <c r="BH230" i="4"/>
  <c r="BG230" i="4"/>
  <c r="BF230" i="4"/>
  <c r="T230" i="4"/>
  <c r="R230" i="4"/>
  <c r="P230" i="4"/>
  <c r="BI229" i="4"/>
  <c r="BH229" i="4"/>
  <c r="BG229" i="4"/>
  <c r="BF229" i="4"/>
  <c r="T229" i="4"/>
  <c r="R229" i="4"/>
  <c r="P229" i="4"/>
  <c r="BI227" i="4"/>
  <c r="BH227" i="4"/>
  <c r="BG227" i="4"/>
  <c r="BF227" i="4"/>
  <c r="T227" i="4"/>
  <c r="R227" i="4"/>
  <c r="P227" i="4"/>
  <c r="BI226" i="4"/>
  <c r="BH226" i="4"/>
  <c r="BG226" i="4"/>
  <c r="BF226" i="4"/>
  <c r="T226" i="4"/>
  <c r="R226" i="4"/>
  <c r="P226" i="4"/>
  <c r="BI225" i="4"/>
  <c r="BH225" i="4"/>
  <c r="BG225" i="4"/>
  <c r="BF225" i="4"/>
  <c r="T225" i="4"/>
  <c r="R225" i="4"/>
  <c r="P225" i="4"/>
  <c r="BI224" i="4"/>
  <c r="BH224" i="4"/>
  <c r="BG224" i="4"/>
  <c r="BF224" i="4"/>
  <c r="T224" i="4"/>
  <c r="R224" i="4"/>
  <c r="P224" i="4"/>
  <c r="BI223" i="4"/>
  <c r="BH223" i="4"/>
  <c r="BG223" i="4"/>
  <c r="BF223" i="4"/>
  <c r="T223" i="4"/>
  <c r="R223" i="4"/>
  <c r="P223" i="4"/>
  <c r="BI222" i="4"/>
  <c r="BH222" i="4"/>
  <c r="BG222" i="4"/>
  <c r="BF222" i="4"/>
  <c r="T222" i="4"/>
  <c r="R222" i="4"/>
  <c r="P222" i="4"/>
  <c r="BI221" i="4"/>
  <c r="BH221" i="4"/>
  <c r="BG221" i="4"/>
  <c r="BF221" i="4"/>
  <c r="T221" i="4"/>
  <c r="R221" i="4"/>
  <c r="P221" i="4"/>
  <c r="BI220" i="4"/>
  <c r="BH220" i="4"/>
  <c r="BG220" i="4"/>
  <c r="BF220" i="4"/>
  <c r="T220" i="4"/>
  <c r="R220" i="4"/>
  <c r="P220" i="4"/>
  <c r="BI219" i="4"/>
  <c r="BH219" i="4"/>
  <c r="BG219" i="4"/>
  <c r="BF219" i="4"/>
  <c r="T219" i="4"/>
  <c r="R219" i="4"/>
  <c r="P219" i="4"/>
  <c r="BI218" i="4"/>
  <c r="BH218" i="4"/>
  <c r="BG218" i="4"/>
  <c r="BF218" i="4"/>
  <c r="T218" i="4"/>
  <c r="R218" i="4"/>
  <c r="P218" i="4"/>
  <c r="BI217" i="4"/>
  <c r="BH217" i="4"/>
  <c r="BG217" i="4"/>
  <c r="BF217" i="4"/>
  <c r="T217" i="4"/>
  <c r="R217" i="4"/>
  <c r="P217" i="4"/>
  <c r="BI216" i="4"/>
  <c r="BH216" i="4"/>
  <c r="BG216" i="4"/>
  <c r="BF216" i="4"/>
  <c r="T216" i="4"/>
  <c r="R216" i="4"/>
  <c r="P216" i="4"/>
  <c r="BI215" i="4"/>
  <c r="BH215" i="4"/>
  <c r="BG215" i="4"/>
  <c r="BF215" i="4"/>
  <c r="T215" i="4"/>
  <c r="R215" i="4"/>
  <c r="P215" i="4"/>
  <c r="BI214" i="4"/>
  <c r="BH214" i="4"/>
  <c r="BG214" i="4"/>
  <c r="BF214" i="4"/>
  <c r="T214" i="4"/>
  <c r="R214" i="4"/>
  <c r="P214" i="4"/>
  <c r="BI213" i="4"/>
  <c r="BH213" i="4"/>
  <c r="BG213" i="4"/>
  <c r="BF213" i="4"/>
  <c r="T213" i="4"/>
  <c r="R213" i="4"/>
  <c r="P213" i="4"/>
  <c r="BI212" i="4"/>
  <c r="BH212" i="4"/>
  <c r="BG212" i="4"/>
  <c r="BF212" i="4"/>
  <c r="T212" i="4"/>
  <c r="R212" i="4"/>
  <c r="P212" i="4"/>
  <c r="BI211" i="4"/>
  <c r="BH211" i="4"/>
  <c r="BG211" i="4"/>
  <c r="BF211" i="4"/>
  <c r="T211" i="4"/>
  <c r="R211" i="4"/>
  <c r="P211" i="4"/>
  <c r="BI210" i="4"/>
  <c r="BH210" i="4"/>
  <c r="BG210" i="4"/>
  <c r="BF210" i="4"/>
  <c r="T210" i="4"/>
  <c r="R210" i="4"/>
  <c r="P210" i="4"/>
  <c r="BI209" i="4"/>
  <c r="BH209" i="4"/>
  <c r="BG209" i="4"/>
  <c r="BF209" i="4"/>
  <c r="T209" i="4"/>
  <c r="R209" i="4"/>
  <c r="P209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205" i="4"/>
  <c r="BH205" i="4"/>
  <c r="BG205" i="4"/>
  <c r="BF205" i="4"/>
  <c r="T205" i="4"/>
  <c r="R205" i="4"/>
  <c r="P205" i="4"/>
  <c r="BI204" i="4"/>
  <c r="BH204" i="4"/>
  <c r="BG204" i="4"/>
  <c r="BF204" i="4"/>
  <c r="T204" i="4"/>
  <c r="R204" i="4"/>
  <c r="P204" i="4"/>
  <c r="BI203" i="4"/>
  <c r="BH203" i="4"/>
  <c r="BG203" i="4"/>
  <c r="BF203" i="4"/>
  <c r="T203" i="4"/>
  <c r="R203" i="4"/>
  <c r="P203" i="4"/>
  <c r="BI202" i="4"/>
  <c r="BH202" i="4"/>
  <c r="BG202" i="4"/>
  <c r="BF202" i="4"/>
  <c r="T202" i="4"/>
  <c r="R202" i="4"/>
  <c r="P202" i="4"/>
  <c r="BI201" i="4"/>
  <c r="BH201" i="4"/>
  <c r="BG201" i="4"/>
  <c r="BF201" i="4"/>
  <c r="T201" i="4"/>
  <c r="R201" i="4"/>
  <c r="P201" i="4"/>
  <c r="BI200" i="4"/>
  <c r="BH200" i="4"/>
  <c r="BG200" i="4"/>
  <c r="BF200" i="4"/>
  <c r="T200" i="4"/>
  <c r="R200" i="4"/>
  <c r="P200" i="4"/>
  <c r="BI199" i="4"/>
  <c r="BH199" i="4"/>
  <c r="BG199" i="4"/>
  <c r="BF199" i="4"/>
  <c r="T199" i="4"/>
  <c r="R199" i="4"/>
  <c r="P199" i="4"/>
  <c r="BI198" i="4"/>
  <c r="BH198" i="4"/>
  <c r="BG198" i="4"/>
  <c r="BF198" i="4"/>
  <c r="T198" i="4"/>
  <c r="R198" i="4"/>
  <c r="P198" i="4"/>
  <c r="BI197" i="4"/>
  <c r="BH197" i="4"/>
  <c r="BG197" i="4"/>
  <c r="BF197" i="4"/>
  <c r="T197" i="4"/>
  <c r="R197" i="4"/>
  <c r="P197" i="4"/>
  <c r="BI196" i="4"/>
  <c r="BH196" i="4"/>
  <c r="BG196" i="4"/>
  <c r="BF196" i="4"/>
  <c r="T196" i="4"/>
  <c r="R196" i="4"/>
  <c r="P196" i="4"/>
  <c r="BI195" i="4"/>
  <c r="BH195" i="4"/>
  <c r="BG195" i="4"/>
  <c r="BF195" i="4"/>
  <c r="T195" i="4"/>
  <c r="R195" i="4"/>
  <c r="P195" i="4"/>
  <c r="BI194" i="4"/>
  <c r="BH194" i="4"/>
  <c r="BG194" i="4"/>
  <c r="BF194" i="4"/>
  <c r="T194" i="4"/>
  <c r="R194" i="4"/>
  <c r="P194" i="4"/>
  <c r="BI193" i="4"/>
  <c r="BH193" i="4"/>
  <c r="BG193" i="4"/>
  <c r="BF193" i="4"/>
  <c r="T193" i="4"/>
  <c r="R193" i="4"/>
  <c r="P193" i="4"/>
  <c r="BI192" i="4"/>
  <c r="BH192" i="4"/>
  <c r="BG192" i="4"/>
  <c r="BF192" i="4"/>
  <c r="T192" i="4"/>
  <c r="R192" i="4"/>
  <c r="P192" i="4"/>
  <c r="BI190" i="4"/>
  <c r="BH190" i="4"/>
  <c r="BG190" i="4"/>
  <c r="BF190" i="4"/>
  <c r="T190" i="4"/>
  <c r="R190" i="4"/>
  <c r="P190" i="4"/>
  <c r="BI189" i="4"/>
  <c r="BH189" i="4"/>
  <c r="BG189" i="4"/>
  <c r="BF189" i="4"/>
  <c r="T189" i="4"/>
  <c r="R189" i="4"/>
  <c r="P189" i="4"/>
  <c r="BI188" i="4"/>
  <c r="BH188" i="4"/>
  <c r="BG188" i="4"/>
  <c r="BF188" i="4"/>
  <c r="T188" i="4"/>
  <c r="R188" i="4"/>
  <c r="P188" i="4"/>
  <c r="BI187" i="4"/>
  <c r="BH187" i="4"/>
  <c r="BG187" i="4"/>
  <c r="BF187" i="4"/>
  <c r="T187" i="4"/>
  <c r="R187" i="4"/>
  <c r="P187" i="4"/>
  <c r="BI186" i="4"/>
  <c r="BH186" i="4"/>
  <c r="BG186" i="4"/>
  <c r="BF186" i="4"/>
  <c r="T186" i="4"/>
  <c r="R186" i="4"/>
  <c r="P186" i="4"/>
  <c r="BI185" i="4"/>
  <c r="BH185" i="4"/>
  <c r="BG185" i="4"/>
  <c r="BF185" i="4"/>
  <c r="T185" i="4"/>
  <c r="R185" i="4"/>
  <c r="P185" i="4"/>
  <c r="BI183" i="4"/>
  <c r="BH183" i="4"/>
  <c r="BG183" i="4"/>
  <c r="BF183" i="4"/>
  <c r="T183" i="4"/>
  <c r="R183" i="4"/>
  <c r="P183" i="4"/>
  <c r="BI182" i="4"/>
  <c r="BH182" i="4"/>
  <c r="BG182" i="4"/>
  <c r="BF182" i="4"/>
  <c r="T182" i="4"/>
  <c r="R182" i="4"/>
  <c r="P182" i="4"/>
  <c r="BI181" i="4"/>
  <c r="BH181" i="4"/>
  <c r="BG181" i="4"/>
  <c r="BF181" i="4"/>
  <c r="T181" i="4"/>
  <c r="R181" i="4"/>
  <c r="P181" i="4"/>
  <c r="BI180" i="4"/>
  <c r="BH180" i="4"/>
  <c r="BG180" i="4"/>
  <c r="BF180" i="4"/>
  <c r="T180" i="4"/>
  <c r="R180" i="4"/>
  <c r="P180" i="4"/>
  <c r="BI178" i="4"/>
  <c r="BH178" i="4"/>
  <c r="BG178" i="4"/>
  <c r="BF178" i="4"/>
  <c r="T178" i="4"/>
  <c r="R178" i="4"/>
  <c r="P178" i="4"/>
  <c r="BI177" i="4"/>
  <c r="BH177" i="4"/>
  <c r="BG177" i="4"/>
  <c r="BF177" i="4"/>
  <c r="T177" i="4"/>
  <c r="R177" i="4"/>
  <c r="P177" i="4"/>
  <c r="BI176" i="4"/>
  <c r="BH176" i="4"/>
  <c r="BG176" i="4"/>
  <c r="BF176" i="4"/>
  <c r="T176" i="4"/>
  <c r="R176" i="4"/>
  <c r="P176" i="4"/>
  <c r="BI173" i="4"/>
  <c r="BH173" i="4"/>
  <c r="BG173" i="4"/>
  <c r="BF173" i="4"/>
  <c r="T173" i="4"/>
  <c r="T172" i="4" s="1"/>
  <c r="R173" i="4"/>
  <c r="R172" i="4" s="1"/>
  <c r="P173" i="4"/>
  <c r="P172" i="4" s="1"/>
  <c r="BI171" i="4"/>
  <c r="BH171" i="4"/>
  <c r="BG171" i="4"/>
  <c r="BF171" i="4"/>
  <c r="T171" i="4"/>
  <c r="R171" i="4"/>
  <c r="P171" i="4"/>
  <c r="BI170" i="4"/>
  <c r="BH170" i="4"/>
  <c r="BG170" i="4"/>
  <c r="BF170" i="4"/>
  <c r="T170" i="4"/>
  <c r="R170" i="4"/>
  <c r="P170" i="4"/>
  <c r="BI169" i="4"/>
  <c r="BH169" i="4"/>
  <c r="BG169" i="4"/>
  <c r="BF169" i="4"/>
  <c r="T169" i="4"/>
  <c r="R169" i="4"/>
  <c r="P169" i="4"/>
  <c r="BI168" i="4"/>
  <c r="BH168" i="4"/>
  <c r="BG168" i="4"/>
  <c r="BF168" i="4"/>
  <c r="T168" i="4"/>
  <c r="R168" i="4"/>
  <c r="P168" i="4"/>
  <c r="BI167" i="4"/>
  <c r="BH167" i="4"/>
  <c r="BG167" i="4"/>
  <c r="BF167" i="4"/>
  <c r="T167" i="4"/>
  <c r="R167" i="4"/>
  <c r="P167" i="4"/>
  <c r="BI166" i="4"/>
  <c r="BH166" i="4"/>
  <c r="BG166" i="4"/>
  <c r="BF166" i="4"/>
  <c r="T166" i="4"/>
  <c r="R166" i="4"/>
  <c r="P166" i="4"/>
  <c r="BI165" i="4"/>
  <c r="BH165" i="4"/>
  <c r="BG165" i="4"/>
  <c r="BF165" i="4"/>
  <c r="T165" i="4"/>
  <c r="R165" i="4"/>
  <c r="P165" i="4"/>
  <c r="BI163" i="4"/>
  <c r="BH163" i="4"/>
  <c r="BG163" i="4"/>
  <c r="BF163" i="4"/>
  <c r="T163" i="4"/>
  <c r="R163" i="4"/>
  <c r="P163" i="4"/>
  <c r="BI162" i="4"/>
  <c r="BH162" i="4"/>
  <c r="BG162" i="4"/>
  <c r="BF162" i="4"/>
  <c r="T162" i="4"/>
  <c r="R162" i="4"/>
  <c r="P162" i="4"/>
  <c r="BI161" i="4"/>
  <c r="BH161" i="4"/>
  <c r="BG161" i="4"/>
  <c r="BF161" i="4"/>
  <c r="T161" i="4"/>
  <c r="R161" i="4"/>
  <c r="P161" i="4"/>
  <c r="BI160" i="4"/>
  <c r="BH160" i="4"/>
  <c r="BG160" i="4"/>
  <c r="BF160" i="4"/>
  <c r="T160" i="4"/>
  <c r="R160" i="4"/>
  <c r="P160" i="4"/>
  <c r="BI159" i="4"/>
  <c r="BH159" i="4"/>
  <c r="BG159" i="4"/>
  <c r="BF159" i="4"/>
  <c r="T159" i="4"/>
  <c r="R159" i="4"/>
  <c r="P159" i="4"/>
  <c r="BI158" i="4"/>
  <c r="BH158" i="4"/>
  <c r="BG158" i="4"/>
  <c r="BF158" i="4"/>
  <c r="T158" i="4"/>
  <c r="R158" i="4"/>
  <c r="P158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2" i="4"/>
  <c r="BH152" i="4"/>
  <c r="BG152" i="4"/>
  <c r="BF152" i="4"/>
  <c r="T152" i="4"/>
  <c r="R152" i="4"/>
  <c r="P152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9" i="4"/>
  <c r="BH149" i="4"/>
  <c r="BG149" i="4"/>
  <c r="BF149" i="4"/>
  <c r="T149" i="4"/>
  <c r="R149" i="4"/>
  <c r="P149" i="4"/>
  <c r="BI148" i="4"/>
  <c r="BH148" i="4"/>
  <c r="BG148" i="4"/>
  <c r="BF148" i="4"/>
  <c r="T148" i="4"/>
  <c r="R148" i="4"/>
  <c r="P148" i="4"/>
  <c r="BI147" i="4"/>
  <c r="BH147" i="4"/>
  <c r="BG147" i="4"/>
  <c r="BF147" i="4"/>
  <c r="T147" i="4"/>
  <c r="R147" i="4"/>
  <c r="P147" i="4"/>
  <c r="BI146" i="4"/>
  <c r="BH146" i="4"/>
  <c r="BG146" i="4"/>
  <c r="BF146" i="4"/>
  <c r="T146" i="4"/>
  <c r="R146" i="4"/>
  <c r="P146" i="4"/>
  <c r="BI145" i="4"/>
  <c r="BH145" i="4"/>
  <c r="BG145" i="4"/>
  <c r="BF145" i="4"/>
  <c r="T145" i="4"/>
  <c r="R145" i="4"/>
  <c r="P145" i="4"/>
  <c r="BI143" i="4"/>
  <c r="BH143" i="4"/>
  <c r="BG143" i="4"/>
  <c r="BF143" i="4"/>
  <c r="T143" i="4"/>
  <c r="R143" i="4"/>
  <c r="P143" i="4"/>
  <c r="BI142" i="4"/>
  <c r="BH142" i="4"/>
  <c r="BG142" i="4"/>
  <c r="BF142" i="4"/>
  <c r="T142" i="4"/>
  <c r="R142" i="4"/>
  <c r="P142" i="4"/>
  <c r="BI141" i="4"/>
  <c r="BH141" i="4"/>
  <c r="BG141" i="4"/>
  <c r="BF141" i="4"/>
  <c r="T141" i="4"/>
  <c r="R141" i="4"/>
  <c r="P141" i="4"/>
  <c r="BI140" i="4"/>
  <c r="BH140" i="4"/>
  <c r="BG140" i="4"/>
  <c r="BF140" i="4"/>
  <c r="T140" i="4"/>
  <c r="R140" i="4"/>
  <c r="P140" i="4"/>
  <c r="J134" i="4"/>
  <c r="J133" i="4"/>
  <c r="F133" i="4"/>
  <c r="F131" i="4"/>
  <c r="E129" i="4"/>
  <c r="J33" i="4"/>
  <c r="J94" i="4"/>
  <c r="J93" i="4"/>
  <c r="F93" i="4"/>
  <c r="F91" i="4"/>
  <c r="E89" i="4"/>
  <c r="J20" i="4"/>
  <c r="E20" i="4"/>
  <c r="F134" i="4" s="1"/>
  <c r="J19" i="4"/>
  <c r="J14" i="4"/>
  <c r="J131" i="4" s="1"/>
  <c r="E7" i="4"/>
  <c r="E125" i="4" s="1"/>
  <c r="J41" i="3"/>
  <c r="J40" i="3"/>
  <c r="AY97" i="1" s="1"/>
  <c r="J39" i="3"/>
  <c r="AX97" i="1"/>
  <c r="BI227" i="3"/>
  <c r="BH227" i="3"/>
  <c r="BG227" i="3"/>
  <c r="BF227" i="3"/>
  <c r="T227" i="3"/>
  <c r="R227" i="3"/>
  <c r="P227" i="3"/>
  <c r="BI226" i="3"/>
  <c r="BH226" i="3"/>
  <c r="BG226" i="3"/>
  <c r="BF226" i="3"/>
  <c r="T226" i="3"/>
  <c r="R226" i="3"/>
  <c r="P226" i="3"/>
  <c r="BI225" i="3"/>
  <c r="BH225" i="3"/>
  <c r="BG225" i="3"/>
  <c r="BF225" i="3"/>
  <c r="T225" i="3"/>
  <c r="R225" i="3"/>
  <c r="P225" i="3"/>
  <c r="BI224" i="3"/>
  <c r="BH224" i="3"/>
  <c r="BG224" i="3"/>
  <c r="BF224" i="3"/>
  <c r="T224" i="3"/>
  <c r="R224" i="3"/>
  <c r="P224" i="3"/>
  <c r="BI223" i="3"/>
  <c r="BH223" i="3"/>
  <c r="BG223" i="3"/>
  <c r="BF223" i="3"/>
  <c r="T223" i="3"/>
  <c r="R223" i="3"/>
  <c r="P223" i="3"/>
  <c r="BI222" i="3"/>
  <c r="BH222" i="3"/>
  <c r="BG222" i="3"/>
  <c r="BF222" i="3"/>
  <c r="T222" i="3"/>
  <c r="R222" i="3"/>
  <c r="P222" i="3"/>
  <c r="BI221" i="3"/>
  <c r="BH221" i="3"/>
  <c r="BG221" i="3"/>
  <c r="BF221" i="3"/>
  <c r="T221" i="3"/>
  <c r="R221" i="3"/>
  <c r="P221" i="3"/>
  <c r="BI220" i="3"/>
  <c r="BH220" i="3"/>
  <c r="BG220" i="3"/>
  <c r="BF220" i="3"/>
  <c r="T220" i="3"/>
  <c r="R220" i="3"/>
  <c r="P220" i="3"/>
  <c r="BI218" i="3"/>
  <c r="BH218" i="3"/>
  <c r="BG218" i="3"/>
  <c r="BF218" i="3"/>
  <c r="T218" i="3"/>
  <c r="R218" i="3"/>
  <c r="P218" i="3"/>
  <c r="BI217" i="3"/>
  <c r="BH217" i="3"/>
  <c r="BG217" i="3"/>
  <c r="BF217" i="3"/>
  <c r="T217" i="3"/>
  <c r="R217" i="3"/>
  <c r="P217" i="3"/>
  <c r="BI216" i="3"/>
  <c r="BH216" i="3"/>
  <c r="BG216" i="3"/>
  <c r="BF216" i="3"/>
  <c r="T216" i="3"/>
  <c r="R216" i="3"/>
  <c r="P216" i="3"/>
  <c r="BI215" i="3"/>
  <c r="BH215" i="3"/>
  <c r="BG215" i="3"/>
  <c r="BF215" i="3"/>
  <c r="T215" i="3"/>
  <c r="R215" i="3"/>
  <c r="P215" i="3"/>
  <c r="BI214" i="3"/>
  <c r="BH214" i="3"/>
  <c r="BG214" i="3"/>
  <c r="BF214" i="3"/>
  <c r="T214" i="3"/>
  <c r="R214" i="3"/>
  <c r="P214" i="3"/>
  <c r="BI213" i="3"/>
  <c r="BH213" i="3"/>
  <c r="BG213" i="3"/>
  <c r="BF213" i="3"/>
  <c r="T213" i="3"/>
  <c r="R213" i="3"/>
  <c r="P213" i="3"/>
  <c r="BI212" i="3"/>
  <c r="BH212" i="3"/>
  <c r="BG212" i="3"/>
  <c r="BF212" i="3"/>
  <c r="T212" i="3"/>
  <c r="R212" i="3"/>
  <c r="P212" i="3"/>
  <c r="BI211" i="3"/>
  <c r="BH211" i="3"/>
  <c r="BG211" i="3"/>
  <c r="BF211" i="3"/>
  <c r="T211" i="3"/>
  <c r="R211" i="3"/>
  <c r="P211" i="3"/>
  <c r="BI210" i="3"/>
  <c r="BH210" i="3"/>
  <c r="BG210" i="3"/>
  <c r="BF210" i="3"/>
  <c r="T210" i="3"/>
  <c r="R210" i="3"/>
  <c r="P210" i="3"/>
  <c r="BI209" i="3"/>
  <c r="BH209" i="3"/>
  <c r="BG209" i="3"/>
  <c r="BF209" i="3"/>
  <c r="T209" i="3"/>
  <c r="R209" i="3"/>
  <c r="P209" i="3"/>
  <c r="BI208" i="3"/>
  <c r="BH208" i="3"/>
  <c r="BG208" i="3"/>
  <c r="BF208" i="3"/>
  <c r="T208" i="3"/>
  <c r="R208" i="3"/>
  <c r="P208" i="3"/>
  <c r="BI207" i="3"/>
  <c r="BH207" i="3"/>
  <c r="BG207" i="3"/>
  <c r="BF207" i="3"/>
  <c r="T207" i="3"/>
  <c r="R207" i="3"/>
  <c r="P207" i="3"/>
  <c r="BI206" i="3"/>
  <c r="BH206" i="3"/>
  <c r="BG206" i="3"/>
  <c r="BF206" i="3"/>
  <c r="T206" i="3"/>
  <c r="R206" i="3"/>
  <c r="P206" i="3"/>
  <c r="BI205" i="3"/>
  <c r="BH205" i="3"/>
  <c r="BG205" i="3"/>
  <c r="BF205" i="3"/>
  <c r="T205" i="3"/>
  <c r="R205" i="3"/>
  <c r="P205" i="3"/>
  <c r="BI204" i="3"/>
  <c r="BH204" i="3"/>
  <c r="BG204" i="3"/>
  <c r="BF204" i="3"/>
  <c r="T204" i="3"/>
  <c r="R204" i="3"/>
  <c r="P204" i="3"/>
  <c r="BI202" i="3"/>
  <c r="BH202" i="3"/>
  <c r="BG202" i="3"/>
  <c r="BF202" i="3"/>
  <c r="T202" i="3"/>
  <c r="R202" i="3"/>
  <c r="P202" i="3"/>
  <c r="BI201" i="3"/>
  <c r="BH201" i="3"/>
  <c r="BG201" i="3"/>
  <c r="BF201" i="3"/>
  <c r="T201" i="3"/>
  <c r="R201" i="3"/>
  <c r="P201" i="3"/>
  <c r="BI200" i="3"/>
  <c r="BH200" i="3"/>
  <c r="BG200" i="3"/>
  <c r="BF200" i="3"/>
  <c r="T200" i="3"/>
  <c r="R200" i="3"/>
  <c r="P200" i="3"/>
  <c r="BI199" i="3"/>
  <c r="BH199" i="3"/>
  <c r="BG199" i="3"/>
  <c r="BF199" i="3"/>
  <c r="T199" i="3"/>
  <c r="R199" i="3"/>
  <c r="P199" i="3"/>
  <c r="BI198" i="3"/>
  <c r="BH198" i="3"/>
  <c r="BG198" i="3"/>
  <c r="BF198" i="3"/>
  <c r="T198" i="3"/>
  <c r="R198" i="3"/>
  <c r="P198" i="3"/>
  <c r="BI197" i="3"/>
  <c r="BH197" i="3"/>
  <c r="BG197" i="3"/>
  <c r="BF197" i="3"/>
  <c r="T197" i="3"/>
  <c r="R197" i="3"/>
  <c r="P197" i="3"/>
  <c r="BI196" i="3"/>
  <c r="BH196" i="3"/>
  <c r="BG196" i="3"/>
  <c r="BF196" i="3"/>
  <c r="T196" i="3"/>
  <c r="R196" i="3"/>
  <c r="P196" i="3"/>
  <c r="BI195" i="3"/>
  <c r="BH195" i="3"/>
  <c r="BG195" i="3"/>
  <c r="BF195" i="3"/>
  <c r="T195" i="3"/>
  <c r="R195" i="3"/>
  <c r="P195" i="3"/>
  <c r="BI194" i="3"/>
  <c r="BH194" i="3"/>
  <c r="BG194" i="3"/>
  <c r="BF194" i="3"/>
  <c r="T194" i="3"/>
  <c r="R194" i="3"/>
  <c r="P194" i="3"/>
  <c r="BI193" i="3"/>
  <c r="BH193" i="3"/>
  <c r="BG193" i="3"/>
  <c r="BF193" i="3"/>
  <c r="T193" i="3"/>
  <c r="R193" i="3"/>
  <c r="P193" i="3"/>
  <c r="BI191" i="3"/>
  <c r="BH191" i="3"/>
  <c r="BG191" i="3"/>
  <c r="BF191" i="3"/>
  <c r="T191" i="3"/>
  <c r="R191" i="3"/>
  <c r="P191" i="3"/>
  <c r="BI190" i="3"/>
  <c r="BH190" i="3"/>
  <c r="BG190" i="3"/>
  <c r="BF190" i="3"/>
  <c r="T190" i="3"/>
  <c r="R190" i="3"/>
  <c r="P190" i="3"/>
  <c r="BI189" i="3"/>
  <c r="BH189" i="3"/>
  <c r="BG189" i="3"/>
  <c r="BF189" i="3"/>
  <c r="T189" i="3"/>
  <c r="R189" i="3"/>
  <c r="P189" i="3"/>
  <c r="BI188" i="3"/>
  <c r="BH188" i="3"/>
  <c r="BG188" i="3"/>
  <c r="BF188" i="3"/>
  <c r="T188" i="3"/>
  <c r="R188" i="3"/>
  <c r="P188" i="3"/>
  <c r="BI187" i="3"/>
  <c r="BH187" i="3"/>
  <c r="BG187" i="3"/>
  <c r="BF187" i="3"/>
  <c r="T187" i="3"/>
  <c r="R187" i="3"/>
  <c r="P187" i="3"/>
  <c r="BI185" i="3"/>
  <c r="BH185" i="3"/>
  <c r="BG185" i="3"/>
  <c r="BF185" i="3"/>
  <c r="T185" i="3"/>
  <c r="R185" i="3"/>
  <c r="P185" i="3"/>
  <c r="BI184" i="3"/>
  <c r="BH184" i="3"/>
  <c r="BG184" i="3"/>
  <c r="BF184" i="3"/>
  <c r="T184" i="3"/>
  <c r="R184" i="3"/>
  <c r="P184" i="3"/>
  <c r="BI183" i="3"/>
  <c r="BH183" i="3"/>
  <c r="BG183" i="3"/>
  <c r="BF183" i="3"/>
  <c r="T183" i="3"/>
  <c r="R183" i="3"/>
  <c r="P183" i="3"/>
  <c r="BI182" i="3"/>
  <c r="BH182" i="3"/>
  <c r="BG182" i="3"/>
  <c r="BF182" i="3"/>
  <c r="T182" i="3"/>
  <c r="R182" i="3"/>
  <c r="P182" i="3"/>
  <c r="BI181" i="3"/>
  <c r="BH181" i="3"/>
  <c r="BG181" i="3"/>
  <c r="BF181" i="3"/>
  <c r="T181" i="3"/>
  <c r="R181" i="3"/>
  <c r="P181" i="3"/>
  <c r="BI180" i="3"/>
  <c r="BH180" i="3"/>
  <c r="BG180" i="3"/>
  <c r="BF180" i="3"/>
  <c r="T180" i="3"/>
  <c r="R180" i="3"/>
  <c r="P180" i="3"/>
  <c r="BI179" i="3"/>
  <c r="BH179" i="3"/>
  <c r="BG179" i="3"/>
  <c r="BF179" i="3"/>
  <c r="T179" i="3"/>
  <c r="R179" i="3"/>
  <c r="P179" i="3"/>
  <c r="BI177" i="3"/>
  <c r="BH177" i="3"/>
  <c r="BG177" i="3"/>
  <c r="BF177" i="3"/>
  <c r="T177" i="3"/>
  <c r="R177" i="3"/>
  <c r="P177" i="3"/>
  <c r="BI176" i="3"/>
  <c r="BH176" i="3"/>
  <c r="BG176" i="3"/>
  <c r="BF176" i="3"/>
  <c r="T176" i="3"/>
  <c r="R176" i="3"/>
  <c r="P176" i="3"/>
  <c r="BI175" i="3"/>
  <c r="BH175" i="3"/>
  <c r="BG175" i="3"/>
  <c r="BF175" i="3"/>
  <c r="T175" i="3"/>
  <c r="R175" i="3"/>
  <c r="P175" i="3"/>
  <c r="BI174" i="3"/>
  <c r="BH174" i="3"/>
  <c r="BG174" i="3"/>
  <c r="BF174" i="3"/>
  <c r="T174" i="3"/>
  <c r="R174" i="3"/>
  <c r="P174" i="3"/>
  <c r="BI172" i="3"/>
  <c r="BH172" i="3"/>
  <c r="BG172" i="3"/>
  <c r="BF172" i="3"/>
  <c r="T172" i="3"/>
  <c r="R172" i="3"/>
  <c r="P172" i="3"/>
  <c r="BI171" i="3"/>
  <c r="BH171" i="3"/>
  <c r="BG171" i="3"/>
  <c r="BF171" i="3"/>
  <c r="T171" i="3"/>
  <c r="R171" i="3"/>
  <c r="P171" i="3"/>
  <c r="BI170" i="3"/>
  <c r="BH170" i="3"/>
  <c r="BG170" i="3"/>
  <c r="BF170" i="3"/>
  <c r="T170" i="3"/>
  <c r="R170" i="3"/>
  <c r="P170" i="3"/>
  <c r="BI167" i="3"/>
  <c r="BH167" i="3"/>
  <c r="BG167" i="3"/>
  <c r="BF167" i="3"/>
  <c r="T167" i="3"/>
  <c r="T166" i="3" s="1"/>
  <c r="R167" i="3"/>
  <c r="R166" i="3" s="1"/>
  <c r="P167" i="3"/>
  <c r="P166" i="3" s="1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3" i="3"/>
  <c r="BH163" i="3"/>
  <c r="BG163" i="3"/>
  <c r="BF163" i="3"/>
  <c r="T163" i="3"/>
  <c r="R163" i="3"/>
  <c r="P163" i="3"/>
  <c r="BI162" i="3"/>
  <c r="BH162" i="3"/>
  <c r="BG162" i="3"/>
  <c r="BF162" i="3"/>
  <c r="T162" i="3"/>
  <c r="R162" i="3"/>
  <c r="P162" i="3"/>
  <c r="BI160" i="3"/>
  <c r="BH160" i="3"/>
  <c r="BG160" i="3"/>
  <c r="BF160" i="3"/>
  <c r="T160" i="3"/>
  <c r="R160" i="3"/>
  <c r="P160" i="3"/>
  <c r="BI159" i="3"/>
  <c r="BH159" i="3"/>
  <c r="BG159" i="3"/>
  <c r="BF159" i="3"/>
  <c r="T159" i="3"/>
  <c r="R159" i="3"/>
  <c r="P159" i="3"/>
  <c r="BI158" i="3"/>
  <c r="BH158" i="3"/>
  <c r="BG158" i="3"/>
  <c r="BF158" i="3"/>
  <c r="T158" i="3"/>
  <c r="R158" i="3"/>
  <c r="P158" i="3"/>
  <c r="BI156" i="3"/>
  <c r="BH156" i="3"/>
  <c r="BG156" i="3"/>
  <c r="BF156" i="3"/>
  <c r="T156" i="3"/>
  <c r="R156" i="3"/>
  <c r="P156" i="3"/>
  <c r="BI155" i="3"/>
  <c r="BH155" i="3"/>
  <c r="BG155" i="3"/>
  <c r="BF155" i="3"/>
  <c r="T155" i="3"/>
  <c r="R155" i="3"/>
  <c r="P155" i="3"/>
  <c r="BI154" i="3"/>
  <c r="BH154" i="3"/>
  <c r="BG154" i="3"/>
  <c r="BF154" i="3"/>
  <c r="T154" i="3"/>
  <c r="R154" i="3"/>
  <c r="P154" i="3"/>
  <c r="BI153" i="3"/>
  <c r="BH153" i="3"/>
  <c r="BG153" i="3"/>
  <c r="BF153" i="3"/>
  <c r="T153" i="3"/>
  <c r="R153" i="3"/>
  <c r="P153" i="3"/>
  <c r="BI152" i="3"/>
  <c r="BH152" i="3"/>
  <c r="BG152" i="3"/>
  <c r="BF152" i="3"/>
  <c r="T152" i="3"/>
  <c r="R152" i="3"/>
  <c r="P152" i="3"/>
  <c r="BI151" i="3"/>
  <c r="BH151" i="3"/>
  <c r="BG151" i="3"/>
  <c r="BF151" i="3"/>
  <c r="T151" i="3"/>
  <c r="R151" i="3"/>
  <c r="P151" i="3"/>
  <c r="BI150" i="3"/>
  <c r="BH150" i="3"/>
  <c r="BG150" i="3"/>
  <c r="BF150" i="3"/>
  <c r="T150" i="3"/>
  <c r="R150" i="3"/>
  <c r="P150" i="3"/>
  <c r="BI149" i="3"/>
  <c r="BH149" i="3"/>
  <c r="BG149" i="3"/>
  <c r="BF149" i="3"/>
  <c r="T149" i="3"/>
  <c r="R149" i="3"/>
  <c r="P149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4" i="3"/>
  <c r="BH144" i="3"/>
  <c r="BG144" i="3"/>
  <c r="BF144" i="3"/>
  <c r="T144" i="3"/>
  <c r="R144" i="3"/>
  <c r="P144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J133" i="3"/>
  <c r="J132" i="3"/>
  <c r="F132" i="3"/>
  <c r="F130" i="3"/>
  <c r="E128" i="3"/>
  <c r="J33" i="3"/>
  <c r="J94" i="3"/>
  <c r="J93" i="3"/>
  <c r="F93" i="3"/>
  <c r="F91" i="3"/>
  <c r="E89" i="3"/>
  <c r="J20" i="3"/>
  <c r="E20" i="3"/>
  <c r="F133" i="3"/>
  <c r="J19" i="3"/>
  <c r="J14" i="3"/>
  <c r="J91" i="3" s="1"/>
  <c r="E7" i="3"/>
  <c r="E85" i="3" s="1"/>
  <c r="J41" i="2"/>
  <c r="J40" i="2"/>
  <c r="AY96" i="1"/>
  <c r="J39" i="2"/>
  <c r="AX96" i="1" s="1"/>
  <c r="BI263" i="2"/>
  <c r="BH263" i="2"/>
  <c r="BG263" i="2"/>
  <c r="BF263" i="2"/>
  <c r="T263" i="2"/>
  <c r="R263" i="2"/>
  <c r="P263" i="2"/>
  <c r="BI262" i="2"/>
  <c r="BH262" i="2"/>
  <c r="BG262" i="2"/>
  <c r="BF262" i="2"/>
  <c r="T262" i="2"/>
  <c r="R262" i="2"/>
  <c r="P262" i="2"/>
  <c r="BI261" i="2"/>
  <c r="BH261" i="2"/>
  <c r="BG261" i="2"/>
  <c r="BF261" i="2"/>
  <c r="T261" i="2"/>
  <c r="R261" i="2"/>
  <c r="P261" i="2"/>
  <c r="BI260" i="2"/>
  <c r="BH260" i="2"/>
  <c r="BG260" i="2"/>
  <c r="BF260" i="2"/>
  <c r="T260" i="2"/>
  <c r="R260" i="2"/>
  <c r="P260" i="2"/>
  <c r="BI259" i="2"/>
  <c r="BH259" i="2"/>
  <c r="BG259" i="2"/>
  <c r="BF259" i="2"/>
  <c r="T259" i="2"/>
  <c r="R259" i="2"/>
  <c r="P259" i="2"/>
  <c r="BI258" i="2"/>
  <c r="BH258" i="2"/>
  <c r="BG258" i="2"/>
  <c r="BF258" i="2"/>
  <c r="T258" i="2"/>
  <c r="R258" i="2"/>
  <c r="P258" i="2"/>
  <c r="BI257" i="2"/>
  <c r="BH257" i="2"/>
  <c r="BG257" i="2"/>
  <c r="BF257" i="2"/>
  <c r="T257" i="2"/>
  <c r="R257" i="2"/>
  <c r="P257" i="2"/>
  <c r="BI256" i="2"/>
  <c r="BH256" i="2"/>
  <c r="BG256" i="2"/>
  <c r="BF256" i="2"/>
  <c r="T256" i="2"/>
  <c r="R256" i="2"/>
  <c r="P256" i="2"/>
  <c r="BI254" i="2"/>
  <c r="BH254" i="2"/>
  <c r="BG254" i="2"/>
  <c r="BF254" i="2"/>
  <c r="T254" i="2"/>
  <c r="R254" i="2"/>
  <c r="P254" i="2"/>
  <c r="BI253" i="2"/>
  <c r="BH253" i="2"/>
  <c r="BG253" i="2"/>
  <c r="BF253" i="2"/>
  <c r="T253" i="2"/>
  <c r="R253" i="2"/>
  <c r="P253" i="2"/>
  <c r="BI252" i="2"/>
  <c r="BH252" i="2"/>
  <c r="BG252" i="2"/>
  <c r="BF252" i="2"/>
  <c r="T252" i="2"/>
  <c r="R252" i="2"/>
  <c r="P252" i="2"/>
  <c r="BI251" i="2"/>
  <c r="BH251" i="2"/>
  <c r="BG251" i="2"/>
  <c r="BF251" i="2"/>
  <c r="T251" i="2"/>
  <c r="R251" i="2"/>
  <c r="P251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8" i="2"/>
  <c r="BH248" i="2"/>
  <c r="BG248" i="2"/>
  <c r="BF248" i="2"/>
  <c r="T248" i="2"/>
  <c r="R248" i="2"/>
  <c r="P248" i="2"/>
  <c r="BI247" i="2"/>
  <c r="BH247" i="2"/>
  <c r="BG247" i="2"/>
  <c r="BF247" i="2"/>
  <c r="T247" i="2"/>
  <c r="R247" i="2"/>
  <c r="P247" i="2"/>
  <c r="BI246" i="2"/>
  <c r="BH246" i="2"/>
  <c r="BG246" i="2"/>
  <c r="BF246" i="2"/>
  <c r="T246" i="2"/>
  <c r="R246" i="2"/>
  <c r="P246" i="2"/>
  <c r="BI245" i="2"/>
  <c r="BH245" i="2"/>
  <c r="BG245" i="2"/>
  <c r="BF245" i="2"/>
  <c r="T245" i="2"/>
  <c r="R245" i="2"/>
  <c r="P245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41" i="2"/>
  <c r="BH241" i="2"/>
  <c r="BG241" i="2"/>
  <c r="BF241" i="2"/>
  <c r="T241" i="2"/>
  <c r="R241" i="2"/>
  <c r="P241" i="2"/>
  <c r="BI240" i="2"/>
  <c r="BH240" i="2"/>
  <c r="BG240" i="2"/>
  <c r="BF240" i="2"/>
  <c r="T240" i="2"/>
  <c r="R240" i="2"/>
  <c r="P240" i="2"/>
  <c r="BI239" i="2"/>
  <c r="BH239" i="2"/>
  <c r="BG239" i="2"/>
  <c r="BF239" i="2"/>
  <c r="T239" i="2"/>
  <c r="R239" i="2"/>
  <c r="P239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6" i="2"/>
  <c r="BH236" i="2"/>
  <c r="BG236" i="2"/>
  <c r="BF236" i="2"/>
  <c r="T236" i="2"/>
  <c r="R236" i="2"/>
  <c r="P236" i="2"/>
  <c r="BI235" i="2"/>
  <c r="BH235" i="2"/>
  <c r="BG235" i="2"/>
  <c r="BF235" i="2"/>
  <c r="T235" i="2"/>
  <c r="R235" i="2"/>
  <c r="P235" i="2"/>
  <c r="BI234" i="2"/>
  <c r="BH234" i="2"/>
  <c r="BG234" i="2"/>
  <c r="BF234" i="2"/>
  <c r="T234" i="2"/>
  <c r="R234" i="2"/>
  <c r="P234" i="2"/>
  <c r="BI233" i="2"/>
  <c r="BH233" i="2"/>
  <c r="BG233" i="2"/>
  <c r="BF233" i="2"/>
  <c r="T233" i="2"/>
  <c r="R233" i="2"/>
  <c r="P233" i="2"/>
  <c r="BI232" i="2"/>
  <c r="BH232" i="2"/>
  <c r="BG232" i="2"/>
  <c r="BF232" i="2"/>
  <c r="T232" i="2"/>
  <c r="R232" i="2"/>
  <c r="P232" i="2"/>
  <c r="BI231" i="2"/>
  <c r="BH231" i="2"/>
  <c r="BG231" i="2"/>
  <c r="BF231" i="2"/>
  <c r="T231" i="2"/>
  <c r="R231" i="2"/>
  <c r="P231" i="2"/>
  <c r="BI230" i="2"/>
  <c r="BH230" i="2"/>
  <c r="BG230" i="2"/>
  <c r="BF230" i="2"/>
  <c r="T230" i="2"/>
  <c r="R230" i="2"/>
  <c r="P230" i="2"/>
  <c r="BI229" i="2"/>
  <c r="BH229" i="2"/>
  <c r="BG229" i="2"/>
  <c r="BF229" i="2"/>
  <c r="T229" i="2"/>
  <c r="R229" i="2"/>
  <c r="P229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0" i="2"/>
  <c r="BH180" i="2"/>
  <c r="BG180" i="2"/>
  <c r="BF180" i="2"/>
  <c r="T180" i="2"/>
  <c r="T179" i="2" s="1"/>
  <c r="R180" i="2"/>
  <c r="R179" i="2" s="1"/>
  <c r="P180" i="2"/>
  <c r="P179" i="2" s="1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J134" i="2"/>
  <c r="J133" i="2"/>
  <c r="F133" i="2"/>
  <c r="F131" i="2"/>
  <c r="E129" i="2"/>
  <c r="J33" i="2"/>
  <c r="J94" i="2"/>
  <c r="J93" i="2"/>
  <c r="F93" i="2"/>
  <c r="F91" i="2"/>
  <c r="E89" i="2"/>
  <c r="J20" i="2"/>
  <c r="E20" i="2"/>
  <c r="F134" i="2" s="1"/>
  <c r="J19" i="2"/>
  <c r="J14" i="2"/>
  <c r="J91" i="2" s="1"/>
  <c r="E7" i="2"/>
  <c r="E85" i="2" s="1"/>
  <c r="L90" i="1"/>
  <c r="AM90" i="1"/>
  <c r="AM89" i="1"/>
  <c r="L89" i="1"/>
  <c r="AM87" i="1"/>
  <c r="L87" i="1"/>
  <c r="L85" i="1"/>
  <c r="L84" i="1"/>
  <c r="BK200" i="3"/>
  <c r="BK172" i="3"/>
  <c r="BK160" i="3"/>
  <c r="J153" i="3"/>
  <c r="BK245" i="4"/>
  <c r="BK239" i="4"/>
  <c r="J229" i="4"/>
  <c r="BK224" i="4"/>
  <c r="BK220" i="4"/>
  <c r="J215" i="4"/>
  <c r="BK210" i="4"/>
  <c r="BK203" i="4"/>
  <c r="J188" i="4"/>
  <c r="J182" i="4"/>
  <c r="J176" i="4"/>
  <c r="BK152" i="4"/>
  <c r="BK248" i="4"/>
  <c r="J244" i="4"/>
  <c r="J236" i="4"/>
  <c r="BK227" i="4"/>
  <c r="J221" i="4"/>
  <c r="BK215" i="4"/>
  <c r="J210" i="4"/>
  <c r="J194" i="4"/>
  <c r="BK183" i="4"/>
  <c r="BK173" i="4"/>
  <c r="J167" i="4"/>
  <c r="BK157" i="4"/>
  <c r="BK148" i="4"/>
  <c r="BK242" i="4"/>
  <c r="BK235" i="4"/>
  <c r="BK231" i="4"/>
  <c r="J225" i="4"/>
  <c r="J218" i="4"/>
  <c r="BK212" i="4"/>
  <c r="BK202" i="4"/>
  <c r="BK196" i="4"/>
  <c r="BK187" i="4"/>
  <c r="BK181" i="4"/>
  <c r="J173" i="4"/>
  <c r="J166" i="4"/>
  <c r="BK161" i="4"/>
  <c r="J152" i="4"/>
  <c r="J148" i="4"/>
  <c r="J203" i="4"/>
  <c r="BK197" i="4"/>
  <c r="BK190" i="4"/>
  <c r="BK176" i="4"/>
  <c r="BK165" i="4"/>
  <c r="J158" i="4"/>
  <c r="J149" i="4"/>
  <c r="BK143" i="4"/>
  <c r="J477" i="5"/>
  <c r="BK463" i="5"/>
  <c r="J456" i="5"/>
  <c r="BK444" i="5"/>
  <c r="J431" i="5"/>
  <c r="BK425" i="5"/>
  <c r="J418" i="5"/>
  <c r="J413" i="5"/>
  <c r="J401" i="5"/>
  <c r="J394" i="5"/>
  <c r="BK389" i="5"/>
  <c r="BK380" i="5"/>
  <c r="J368" i="5"/>
  <c r="J358" i="5"/>
  <c r="BK346" i="5"/>
  <c r="BK340" i="5"/>
  <c r="J336" i="5"/>
  <c r="J331" i="5"/>
  <c r="J324" i="5"/>
  <c r="J321" i="5"/>
  <c r="BK314" i="5"/>
  <c r="BK308" i="5"/>
  <c r="J300" i="5"/>
  <c r="BK291" i="5"/>
  <c r="J282" i="5"/>
  <c r="BK274" i="5"/>
  <c r="BK267" i="5"/>
  <c r="BK255" i="5"/>
  <c r="BK245" i="5"/>
  <c r="J236" i="5"/>
  <c r="BK227" i="5"/>
  <c r="J220" i="5"/>
  <c r="J211" i="5"/>
  <c r="BK205" i="5"/>
  <c r="J196" i="5"/>
  <c r="BK193" i="5"/>
  <c r="BK186" i="5"/>
  <c r="J167" i="5"/>
  <c r="J475" i="5"/>
  <c r="BK469" i="5"/>
  <c r="BK459" i="5"/>
  <c r="BK452" i="5"/>
  <c r="BK447" i="5"/>
  <c r="J442" i="5"/>
  <c r="BK436" i="5"/>
  <c r="J424" i="5"/>
  <c r="J419" i="5"/>
  <c r="J405" i="5"/>
  <c r="BK397" i="5"/>
  <c r="J389" i="5"/>
  <c r="J384" i="5"/>
  <c r="BK378" i="5"/>
  <c r="BK365" i="5"/>
  <c r="BK357" i="5"/>
  <c r="BK352" i="5"/>
  <c r="BK348" i="5"/>
  <c r="J341" i="5"/>
  <c r="BK335" i="5"/>
  <c r="J325" i="5"/>
  <c r="J313" i="5"/>
  <c r="J307" i="5"/>
  <c r="BK303" i="5"/>
  <c r="BK297" i="5"/>
  <c r="BK289" i="5"/>
  <c r="J283" i="5"/>
  <c r="J274" i="5"/>
  <c r="BK264" i="5"/>
  <c r="J253" i="5"/>
  <c r="BK242" i="5"/>
  <c r="J234" i="5"/>
  <c r="J226" i="5"/>
  <c r="J218" i="5"/>
  <c r="BK210" i="5"/>
  <c r="J206" i="5"/>
  <c r="BK194" i="5"/>
  <c r="J188" i="5"/>
  <c r="BK181" i="5"/>
  <c r="BK171" i="5"/>
  <c r="BK162" i="5"/>
  <c r="J153" i="5"/>
  <c r="J470" i="5"/>
  <c r="J466" i="5"/>
  <c r="BK450" i="5"/>
  <c r="BK437" i="5"/>
  <c r="J428" i="5"/>
  <c r="BK418" i="5"/>
  <c r="BK413" i="5"/>
  <c r="J403" i="5"/>
  <c r="J395" i="5"/>
  <c r="BK382" i="5"/>
  <c r="J379" i="5"/>
  <c r="BK372" i="5"/>
  <c r="BK364" i="5"/>
  <c r="J361" i="5"/>
  <c r="J353" i="5"/>
  <c r="J343" i="5"/>
  <c r="J337" i="5"/>
  <c r="J333" i="5"/>
  <c r="J330" i="5"/>
  <c r="J320" i="5"/>
  <c r="J315" i="5"/>
  <c r="BK311" i="5"/>
  <c r="BK304" i="5"/>
  <c r="BK298" i="5"/>
  <c r="BK294" i="5"/>
  <c r="BK288" i="5"/>
  <c r="BK281" i="5"/>
  <c r="BK272" i="5"/>
  <c r="BK250" i="5"/>
  <c r="BK240" i="5"/>
  <c r="J225" i="5"/>
  <c r="BK220" i="5"/>
  <c r="J215" i="5"/>
  <c r="BK209" i="5"/>
  <c r="BK202" i="5"/>
  <c r="J195" i="5"/>
  <c r="J186" i="5"/>
  <c r="J169" i="5"/>
  <c r="J162" i="5"/>
  <c r="BK477" i="5"/>
  <c r="BK460" i="5"/>
  <c r="J454" i="5"/>
  <c r="BK446" i="5"/>
  <c r="J441" i="5"/>
  <c r="J436" i="5"/>
  <c r="J432" i="5"/>
  <c r="BK420" i="5"/>
  <c r="BK410" i="5"/>
  <c r="J407" i="5"/>
  <c r="J402" i="5"/>
  <c r="J393" i="5"/>
  <c r="BK384" i="5"/>
  <c r="BK366" i="5"/>
  <c r="J349" i="5"/>
  <c r="J280" i="5"/>
  <c r="BK270" i="5"/>
  <c r="J264" i="5"/>
  <c r="J255" i="5"/>
  <c r="J252" i="5"/>
  <c r="J245" i="5"/>
  <c r="J238" i="5"/>
  <c r="J233" i="5"/>
  <c r="BK218" i="5"/>
  <c r="BK199" i="5"/>
  <c r="J190" i="5"/>
  <c r="J177" i="5"/>
  <c r="BK166" i="5"/>
  <c r="J154" i="5"/>
  <c r="BK248" i="6"/>
  <c r="J233" i="6"/>
  <c r="J226" i="6"/>
  <c r="J222" i="6"/>
  <c r="J216" i="6"/>
  <c r="BK210" i="6"/>
  <c r="J201" i="6"/>
  <c r="BK193" i="6"/>
  <c r="BK186" i="6"/>
  <c r="BK181" i="6"/>
  <c r="BK177" i="6"/>
  <c r="J171" i="6"/>
  <c r="BK156" i="6"/>
  <c r="BK152" i="6"/>
  <c r="J145" i="6"/>
  <c r="J140" i="6"/>
  <c r="J137" i="6"/>
  <c r="J247" i="6"/>
  <c r="J238" i="6"/>
  <c r="BK226" i="6"/>
  <c r="BK174" i="6"/>
  <c r="J164" i="6"/>
  <c r="BK147" i="6"/>
  <c r="J225" i="6"/>
  <c r="J219" i="6"/>
  <c r="J198" i="6"/>
  <c r="J193" i="6"/>
  <c r="J186" i="6"/>
  <c r="BK170" i="6"/>
  <c r="J161" i="6"/>
  <c r="J152" i="6"/>
  <c r="BK244" i="6"/>
  <c r="BK240" i="6"/>
  <c r="BK234" i="6"/>
  <c r="J223" i="6"/>
  <c r="BK218" i="6"/>
  <c r="BK212" i="6"/>
  <c r="J208" i="6"/>
  <c r="BK201" i="6"/>
  <c r="BK194" i="6"/>
  <c r="J190" i="6"/>
  <c r="J183" i="6"/>
  <c r="BK179" i="6"/>
  <c r="J170" i="6"/>
  <c r="BK164" i="6"/>
  <c r="BK161" i="6"/>
  <c r="J153" i="6"/>
  <c r="J142" i="6"/>
  <c r="BK138" i="6"/>
  <c r="J196" i="7"/>
  <c r="J186" i="7"/>
  <c r="BK180" i="7"/>
  <c r="J171" i="7"/>
  <c r="BK161" i="7"/>
  <c r="BK146" i="7"/>
  <c r="BK138" i="7"/>
  <c r="BK196" i="7"/>
  <c r="BK185" i="7"/>
  <c r="BK179" i="7"/>
  <c r="BK171" i="7"/>
  <c r="BK160" i="7"/>
  <c r="J155" i="7"/>
  <c r="J151" i="7"/>
  <c r="BK145" i="7"/>
  <c r="BK137" i="7"/>
  <c r="J131" i="7"/>
  <c r="BK127" i="7"/>
  <c r="J184" i="7"/>
  <c r="J172" i="7"/>
  <c r="BK165" i="7"/>
  <c r="J158" i="7"/>
  <c r="J144" i="7"/>
  <c r="BK140" i="7"/>
  <c r="J185" i="7"/>
  <c r="BK177" i="7"/>
  <c r="BK172" i="7"/>
  <c r="BK166" i="7"/>
  <c r="BK158" i="7"/>
  <c r="J149" i="7"/>
  <c r="J145" i="7"/>
  <c r="J139" i="7"/>
  <c r="BK134" i="7"/>
  <c r="BK131" i="7"/>
  <c r="BK180" i="8"/>
  <c r="J176" i="8"/>
  <c r="BK165" i="8"/>
  <c r="J159" i="8"/>
  <c r="J153" i="8"/>
  <c r="J150" i="8"/>
  <c r="J180" i="8"/>
  <c r="BK176" i="8"/>
  <c r="J171" i="8"/>
  <c r="J166" i="8"/>
  <c r="BK161" i="8"/>
  <c r="J158" i="8"/>
  <c r="J147" i="8"/>
  <c r="BK139" i="8"/>
  <c r="J178" i="8"/>
  <c r="J263" i="2"/>
  <c r="BK259" i="2"/>
  <c r="J258" i="2"/>
  <c r="J257" i="2"/>
  <c r="J256" i="2"/>
  <c r="BK253" i="2"/>
  <c r="J252" i="2"/>
  <c r="J251" i="2"/>
  <c r="J249" i="2"/>
  <c r="BK246" i="2"/>
  <c r="BK244" i="2"/>
  <c r="J241" i="2"/>
  <c r="BK236" i="2"/>
  <c r="BK234" i="2"/>
  <c r="J231" i="2"/>
  <c r="BK221" i="2"/>
  <c r="J218" i="2"/>
  <c r="J206" i="2"/>
  <c r="J201" i="2"/>
  <c r="BK195" i="2"/>
  <c r="J193" i="2"/>
  <c r="J184" i="2"/>
  <c r="BK176" i="2"/>
  <c r="BK170" i="2"/>
  <c r="J164" i="2"/>
  <c r="J157" i="2"/>
  <c r="BK149" i="2"/>
  <c r="BK142" i="2"/>
  <c r="J229" i="2"/>
  <c r="BK227" i="2"/>
  <c r="BK211" i="2"/>
  <c r="BK208" i="2"/>
  <c r="BK201" i="2"/>
  <c r="J195" i="2"/>
  <c r="J189" i="2"/>
  <c r="BK180" i="2"/>
  <c r="J168" i="2"/>
  <c r="J162" i="2"/>
  <c r="J159" i="2"/>
  <c r="J148" i="2"/>
  <c r="BK146" i="2"/>
  <c r="J261" i="2"/>
  <c r="BK249" i="2"/>
  <c r="BK245" i="2"/>
  <c r="BK240" i="2"/>
  <c r="J238" i="2"/>
  <c r="J236" i="2"/>
  <c r="J227" i="2"/>
  <c r="J223" i="2"/>
  <c r="BK219" i="2"/>
  <c r="BK216" i="2"/>
  <c r="BK213" i="2"/>
  <c r="J211" i="2"/>
  <c r="J203" i="2"/>
  <c r="J196" i="2"/>
  <c r="J187" i="2"/>
  <c r="J180" i="2"/>
  <c r="J176" i="2"/>
  <c r="BK171" i="2"/>
  <c r="J167" i="2"/>
  <c r="BK154" i="2"/>
  <c r="J150" i="2"/>
  <c r="BK147" i="2"/>
  <c r="J234" i="2"/>
  <c r="BK230" i="2"/>
  <c r="BK223" i="2"/>
  <c r="J213" i="2"/>
  <c r="J207" i="2"/>
  <c r="J202" i="2"/>
  <c r="BK196" i="2"/>
  <c r="BK190" i="2"/>
  <c r="BK172" i="2"/>
  <c r="J166" i="2"/>
  <c r="BK160" i="2"/>
  <c r="J155" i="2"/>
  <c r="BK151" i="2"/>
  <c r="J140" i="2"/>
  <c r="BK227" i="3"/>
  <c r="BK224" i="3"/>
  <c r="J222" i="3"/>
  <c r="BK215" i="3"/>
  <c r="BK212" i="3"/>
  <c r="BK206" i="3"/>
  <c r="J195" i="3"/>
  <c r="BK189" i="3"/>
  <c r="J185" i="3"/>
  <c r="J183" i="3"/>
  <c r="BK177" i="3"/>
  <c r="J167" i="3"/>
  <c r="BK162" i="3"/>
  <c r="BK153" i="3"/>
  <c r="J150" i="3"/>
  <c r="J143" i="3"/>
  <c r="J140" i="3"/>
  <c r="J224" i="3"/>
  <c r="BK204" i="3"/>
  <c r="J196" i="3"/>
  <c r="J190" i="3"/>
  <c r="J175" i="3"/>
  <c r="BK167" i="3"/>
  <c r="BK159" i="3"/>
  <c r="BK146" i="3"/>
  <c r="J141" i="3"/>
  <c r="BK225" i="3"/>
  <c r="BK220" i="3"/>
  <c r="J213" i="3"/>
  <c r="J208" i="3"/>
  <c r="J204" i="3"/>
  <c r="BK199" i="3"/>
  <c r="BK193" i="3"/>
  <c r="J188" i="3"/>
  <c r="J179" i="3"/>
  <c r="BK174" i="3"/>
  <c r="BK170" i="3"/>
  <c r="J159" i="3"/>
  <c r="J154" i="3"/>
  <c r="BK147" i="3"/>
  <c r="J144" i="3"/>
  <c r="BK221" i="3"/>
  <c r="J214" i="3"/>
  <c r="BK210" i="3"/>
  <c r="J205" i="3"/>
  <c r="J199" i="3"/>
  <c r="J182" i="3"/>
  <c r="BK175" i="3"/>
  <c r="J162" i="3"/>
  <c r="BK154" i="3"/>
  <c r="J149" i="3"/>
  <c r="J247" i="4"/>
  <c r="J242" i="4"/>
  <c r="J231" i="4"/>
  <c r="BK226" i="4"/>
  <c r="BK221" i="4"/>
  <c r="J216" i="4"/>
  <c r="BK211" i="4"/>
  <c r="J205" i="4"/>
  <c r="BK199" i="4"/>
  <c r="BK189" i="4"/>
  <c r="J178" i="4"/>
  <c r="J157" i="4"/>
  <c r="J143" i="4"/>
  <c r="J246" i="4"/>
  <c r="J239" i="4"/>
  <c r="J235" i="4"/>
  <c r="BK225" i="4"/>
  <c r="J220" i="4"/>
  <c r="J213" i="4"/>
  <c r="J197" i="4"/>
  <c r="J187" i="4"/>
  <c r="BK177" i="4"/>
  <c r="BK169" i="4"/>
  <c r="BK158" i="4"/>
  <c r="J153" i="4"/>
  <c r="BK142" i="4"/>
  <c r="BK241" i="4"/>
  <c r="BK234" i="4"/>
  <c r="BK230" i="4"/>
  <c r="BK223" i="4"/>
  <c r="BK216" i="4"/>
  <c r="J207" i="4"/>
  <c r="BK201" i="4"/>
  <c r="J195" i="4"/>
  <c r="J186" i="4"/>
  <c r="BK180" i="4"/>
  <c r="BK171" i="4"/>
  <c r="BK162" i="4"/>
  <c r="J160" i="4"/>
  <c r="BK150" i="4"/>
  <c r="BK141" i="4"/>
  <c r="J200" i="4"/>
  <c r="BK194" i="4"/>
  <c r="BK182" i="4"/>
  <c r="BK170" i="4"/>
  <c r="J162" i="4"/>
  <c r="BK147" i="4"/>
  <c r="J140" i="4"/>
  <c r="BK473" i="5"/>
  <c r="J459" i="5"/>
  <c r="J452" i="5"/>
  <c r="J434" i="5"/>
  <c r="J426" i="5"/>
  <c r="BK421" i="5"/>
  <c r="BK412" i="5"/>
  <c r="J400" i="5"/>
  <c r="BK392" i="5"/>
  <c r="BK390" i="5"/>
  <c r="BK383" i="5"/>
  <c r="J372" i="5"/>
  <c r="BK361" i="5"/>
  <c r="BK353" i="5"/>
  <c r="J348" i="5"/>
  <c r="J339" i="5"/>
  <c r="J334" i="5"/>
  <c r="J327" i="5"/>
  <c r="BK322" i="5"/>
  <c r="J318" i="5"/>
  <c r="J310" i="5"/>
  <c r="J302" i="5"/>
  <c r="J294" i="5"/>
  <c r="BK287" i="5"/>
  <c r="BK273" i="5"/>
  <c r="J270" i="5"/>
  <c r="BK260" i="5"/>
  <c r="J250" i="5"/>
  <c r="BK239" i="5"/>
  <c r="J232" i="5"/>
  <c r="J223" i="5"/>
  <c r="BK216" i="5"/>
  <c r="J210" i="5"/>
  <c r="BK200" i="5"/>
  <c r="J194" i="5"/>
  <c r="BK189" i="5"/>
  <c r="BK173" i="5"/>
  <c r="BK168" i="5"/>
  <c r="BK156" i="5"/>
  <c r="J473" i="5"/>
  <c r="J465" i="5"/>
  <c r="BK454" i="5"/>
  <c r="J451" i="5"/>
  <c r="J445" i="5"/>
  <c r="J439" i="5"/>
  <c r="BK429" i="5"/>
  <c r="J420" i="5"/>
  <c r="J408" i="5"/>
  <c r="J399" i="5"/>
  <c r="BK394" i="5"/>
  <c r="J385" i="5"/>
  <c r="J381" i="5"/>
  <c r="BK373" i="5"/>
  <c r="J363" i="5"/>
  <c r="BK355" i="5"/>
  <c r="BK349" i="5"/>
  <c r="BK343" i="5"/>
  <c r="BK338" i="5"/>
  <c r="BK327" i="5"/>
  <c r="J319" i="5"/>
  <c r="J311" i="5"/>
  <c r="J304" i="5"/>
  <c r="J298" i="5"/>
  <c r="J291" i="5"/>
  <c r="J284" i="5"/>
  <c r="BK277" i="5"/>
  <c r="BK257" i="5"/>
  <c r="BK249" i="5"/>
  <c r="BK236" i="5"/>
  <c r="BK230" i="5"/>
  <c r="BK225" i="5"/>
  <c r="J217" i="5"/>
  <c r="J209" i="5"/>
  <c r="J204" i="5"/>
  <c r="J193" i="5"/>
  <c r="BK183" i="5"/>
  <c r="BK177" i="5"/>
  <c r="J174" i="5"/>
  <c r="BK158" i="5"/>
  <c r="J472" i="5"/>
  <c r="BK467" i="5"/>
  <c r="J462" i="5"/>
  <c r="BK449" i="5"/>
  <c r="J440" i="5"/>
  <c r="BK426" i="5"/>
  <c r="BK415" i="5"/>
  <c r="J411" i="5"/>
  <c r="BK402" i="5"/>
  <c r="J391" i="5"/>
  <c r="BK385" i="5"/>
  <c r="J378" i="5"/>
  <c r="J371" i="5"/>
  <c r="BK363" i="5"/>
  <c r="J357" i="5"/>
  <c r="J345" i="5"/>
  <c r="BK339" i="5"/>
  <c r="J335" i="5"/>
  <c r="BK331" i="5"/>
  <c r="BK325" i="5"/>
  <c r="BK318" i="5"/>
  <c r="BK315" i="5"/>
  <c r="BK310" i="5"/>
  <c r="J305" i="5"/>
  <c r="BK300" i="5"/>
  <c r="BK293" i="5"/>
  <c r="J289" i="5"/>
  <c r="BK284" i="5"/>
  <c r="BK276" i="5"/>
  <c r="J260" i="5"/>
  <c r="J246" i="5"/>
  <c r="J237" i="5"/>
  <c r="J224" i="5"/>
  <c r="BK219" i="5"/>
  <c r="BK211" i="5"/>
  <c r="BK204" i="5"/>
  <c r="J199" i="5"/>
  <c r="J191" i="5"/>
  <c r="J183" i="5"/>
  <c r="J166" i="5"/>
  <c r="J161" i="5"/>
  <c r="BK470" i="5"/>
  <c r="BK456" i="5"/>
  <c r="J447" i="5"/>
  <c r="BK442" i="5"/>
  <c r="J435" i="5"/>
  <c r="BK424" i="5"/>
  <c r="BK414" i="5"/>
  <c r="BK406" i="5"/>
  <c r="J397" i="5"/>
  <c r="J390" i="5"/>
  <c r="J374" i="5"/>
  <c r="J370" i="5"/>
  <c r="BK362" i="5"/>
  <c r="J278" i="5"/>
  <c r="J269" i="5"/>
  <c r="J263" i="5"/>
  <c r="BK253" i="5"/>
  <c r="BK246" i="5"/>
  <c r="J242" i="5"/>
  <c r="BK237" i="5"/>
  <c r="BK224" i="5"/>
  <c r="J205" i="5"/>
  <c r="J197" i="5"/>
  <c r="J189" i="5"/>
  <c r="BK174" i="5"/>
  <c r="J164" i="5"/>
  <c r="J156" i="5"/>
  <c r="BK250" i="6"/>
  <c r="J242" i="6"/>
  <c r="J229" i="6"/>
  <c r="J224" i="6"/>
  <c r="J220" i="6"/>
  <c r="J212" i="6"/>
  <c r="BK207" i="6"/>
  <c r="BK199" i="6"/>
  <c r="J194" i="6"/>
  <c r="J185" i="6"/>
  <c r="BK180" i="6"/>
  <c r="J176" i="6"/>
  <c r="J165" i="6"/>
  <c r="J154" i="6"/>
  <c r="BK149" i="6"/>
  <c r="BK144" i="6"/>
  <c r="BK251" i="6"/>
  <c r="J248" i="6"/>
  <c r="BK242" i="6"/>
  <c r="BK230" i="6"/>
  <c r="BK175" i="6"/>
  <c r="J167" i="6"/>
  <c r="BK160" i="6"/>
  <c r="J139" i="6"/>
  <c r="BK245" i="6"/>
  <c r="J239" i="6"/>
  <c r="BK236" i="6"/>
  <c r="BK232" i="6"/>
  <c r="BK224" i="6"/>
  <c r="J218" i="6"/>
  <c r="BK192" i="6"/>
  <c r="J178" i="6"/>
  <c r="BK176" i="6"/>
  <c r="J168" i="6"/>
  <c r="J160" i="6"/>
  <c r="J150" i="6"/>
  <c r="BK141" i="6"/>
  <c r="BK239" i="6"/>
  <c r="BK233" i="6"/>
  <c r="J227" i="6"/>
  <c r="BK217" i="6"/>
  <c r="J213" i="6"/>
  <c r="BK209" i="6"/>
  <c r="BK203" i="6"/>
  <c r="J195" i="6"/>
  <c r="J189" i="6"/>
  <c r="BK182" i="6"/>
  <c r="J177" i="6"/>
  <c r="BK169" i="6"/>
  <c r="BK167" i="6"/>
  <c r="J159" i="6"/>
  <c r="BK150" i="6"/>
  <c r="J143" i="6"/>
  <c r="BK137" i="6"/>
  <c r="J195" i="7"/>
  <c r="BK187" i="7"/>
  <c r="J179" i="7"/>
  <c r="J175" i="7"/>
  <c r="BK163" i="7"/>
  <c r="BK151" i="7"/>
  <c r="J137" i="7"/>
  <c r="BK195" i="7"/>
  <c r="BK186" i="7"/>
  <c r="J182" i="7"/>
  <c r="J173" i="7"/>
  <c r="BK162" i="7"/>
  <c r="BK156" i="7"/>
  <c r="J152" i="7"/>
  <c r="BK147" i="7"/>
  <c r="J138" i="7"/>
  <c r="BK132" i="7"/>
  <c r="J128" i="7"/>
  <c r="BK190" i="7"/>
  <c r="J169" i="7"/>
  <c r="J163" i="7"/>
  <c r="J159" i="7"/>
  <c r="J143" i="7"/>
  <c r="J199" i="7"/>
  <c r="BK181" i="7"/>
  <c r="BK176" i="7"/>
  <c r="BK170" i="7"/>
  <c r="J165" i="7"/>
  <c r="J156" i="7"/>
  <c r="J150" i="7"/>
  <c r="J146" i="7"/>
  <c r="J167" i="8"/>
  <c r="J160" i="8"/>
  <c r="BK153" i="8"/>
  <c r="BK147" i="8"/>
  <c r="J139" i="8"/>
  <c r="J131" i="9"/>
  <c r="BK131" i="9"/>
  <c r="BK262" i="2"/>
  <c r="J260" i="2"/>
  <c r="BK258" i="2"/>
  <c r="BK257" i="2"/>
  <c r="BK254" i="2"/>
  <c r="J253" i="2"/>
  <c r="BK251" i="2"/>
  <c r="J250" i="2"/>
  <c r="J247" i="2"/>
  <c r="J245" i="2"/>
  <c r="J240" i="2"/>
  <c r="J235" i="2"/>
  <c r="J232" i="2"/>
  <c r="J228" i="2"/>
  <c r="J219" i="2"/>
  <c r="J215" i="2"/>
  <c r="BK205" i="2"/>
  <c r="J199" i="2"/>
  <c r="J194" i="2"/>
  <c r="J185" i="2"/>
  <c r="BK177" i="2"/>
  <c r="J174" i="2"/>
  <c r="BK165" i="2"/>
  <c r="BK152" i="2"/>
  <c r="J146" i="2"/>
  <c r="BK141" i="2"/>
  <c r="BK228" i="2"/>
  <c r="J220" i="2"/>
  <c r="BK210" i="2"/>
  <c r="BK203" i="2"/>
  <c r="J190" i="2"/>
  <c r="J183" i="2"/>
  <c r="BK174" i="2"/>
  <c r="BK166" i="2"/>
  <c r="J161" i="2"/>
  <c r="BK153" i="2"/>
  <c r="BK145" i="2"/>
  <c r="BK260" i="2"/>
  <c r="BK247" i="2"/>
  <c r="J242" i="2"/>
  <c r="BK237" i="2"/>
  <c r="BK235" i="2"/>
  <c r="BK232" i="2"/>
  <c r="BK225" i="2"/>
  <c r="J221" i="2"/>
  <c r="BK217" i="2"/>
  <c r="J214" i="2"/>
  <c r="J210" i="2"/>
  <c r="BK202" i="2"/>
  <c r="BK189" i="2"/>
  <c r="BK185" i="2"/>
  <c r="BK178" i="2"/>
  <c r="BK168" i="2"/>
  <c r="BK161" i="2"/>
  <c r="J152" i="2"/>
  <c r="J149" i="2"/>
  <c r="J141" i="2"/>
  <c r="BK231" i="2"/>
  <c r="J225" i="2"/>
  <c r="BK214" i="2"/>
  <c r="J205" i="2"/>
  <c r="BK200" i="2"/>
  <c r="BK194" i="2"/>
  <c r="BK188" i="2"/>
  <c r="J171" i="2"/>
  <c r="BK163" i="2"/>
  <c r="BK157" i="2"/>
  <c r="J153" i="2"/>
  <c r="BK148" i="2"/>
  <c r="AS95" i="1"/>
  <c r="BK216" i="3"/>
  <c r="BK213" i="3"/>
  <c r="BK201" i="3"/>
  <c r="J193" i="3"/>
  <c r="BK188" i="3"/>
  <c r="J184" i="3"/>
  <c r="BK179" i="3"/>
  <c r="BK165" i="3"/>
  <c r="BK158" i="3"/>
  <c r="BK144" i="3"/>
  <c r="BK141" i="3"/>
  <c r="BK226" i="3"/>
  <c r="BK222" i="3"/>
  <c r="J215" i="3"/>
  <c r="J209" i="3"/>
  <c r="BK205" i="3"/>
  <c r="J197" i="3"/>
  <c r="J191" i="3"/>
  <c r="BK182" i="3"/>
  <c r="J170" i="3"/>
  <c r="J163" i="3"/>
  <c r="J147" i="3"/>
  <c r="BK143" i="3"/>
  <c r="J139" i="3"/>
  <c r="J221" i="3"/>
  <c r="J217" i="3"/>
  <c r="BK211" i="3"/>
  <c r="J206" i="3"/>
  <c r="J200" i="3"/>
  <c r="J194" i="3"/>
  <c r="J187" i="3"/>
  <c r="BK180" i="3"/>
  <c r="J176" i="3"/>
  <c r="BK171" i="3"/>
  <c r="J158" i="3"/>
  <c r="BK152" i="3"/>
  <c r="BK149" i="3"/>
  <c r="J145" i="3"/>
  <c r="J220" i="3"/>
  <c r="J216" i="3"/>
  <c r="J207" i="3"/>
  <c r="BK197" i="3"/>
  <c r="BK184" i="3"/>
  <c r="J180" i="3"/>
  <c r="BK163" i="3"/>
  <c r="J155" i="3"/>
  <c r="BK150" i="3"/>
  <c r="BK246" i="4"/>
  <c r="J243" i="4"/>
  <c r="J232" i="4"/>
  <c r="J227" i="4"/>
  <c r="BK222" i="4"/>
  <c r="BK217" i="4"/>
  <c r="J212" i="4"/>
  <c r="BK207" i="4"/>
  <c r="J202" i="4"/>
  <c r="J192" i="4"/>
  <c r="J180" i="4"/>
  <c r="BK160" i="4"/>
  <c r="BK146" i="4"/>
  <c r="BK247" i="4"/>
  <c r="J241" i="4"/>
  <c r="BK237" i="4"/>
  <c r="J234" i="4"/>
  <c r="BK218" i="4"/>
  <c r="J211" i="4"/>
  <c r="BK198" i="4"/>
  <c r="J190" i="4"/>
  <c r="J181" i="4"/>
  <c r="BK168" i="4"/>
  <c r="BK154" i="4"/>
  <c r="BK145" i="4"/>
  <c r="BK243" i="4"/>
  <c r="BK236" i="4"/>
  <c r="BK233" i="4"/>
  <c r="BK229" i="4"/>
  <c r="J224" i="4"/>
  <c r="J217" i="4"/>
  <c r="J209" i="4"/>
  <c r="J204" i="4"/>
  <c r="J199" i="4"/>
  <c r="BK188" i="4"/>
  <c r="J177" i="4"/>
  <c r="BK167" i="4"/>
  <c r="J165" i="4"/>
  <c r="J154" i="4"/>
  <c r="BK149" i="4"/>
  <c r="BK205" i="4"/>
  <c r="J198" i="4"/>
  <c r="BK193" i="4"/>
  <c r="BK186" i="4"/>
  <c r="J168" i="4"/>
  <c r="J161" i="4"/>
  <c r="BK153" i="4"/>
  <c r="J146" i="4"/>
  <c r="BK472" i="5"/>
  <c r="J461" i="5"/>
  <c r="J449" i="5"/>
  <c r="BK433" i="5"/>
  <c r="BK430" i="5"/>
  <c r="BK419" i="5"/>
  <c r="J415" i="5"/>
  <c r="BK403" i="5"/>
  <c r="BK398" i="5"/>
  <c r="BK391" i="5"/>
  <c r="J382" i="5"/>
  <c r="BK370" i="5"/>
  <c r="J367" i="5"/>
  <c r="BK356" i="5"/>
  <c r="BK351" i="5"/>
  <c r="BK345" i="5"/>
  <c r="J338" i="5"/>
  <c r="J329" i="5"/>
  <c r="J323" i="5"/>
  <c r="BK319" i="5"/>
  <c r="J312" i="5"/>
  <c r="J303" i="5"/>
  <c r="J296" i="5"/>
  <c r="BK292" i="5"/>
  <c r="J285" i="5"/>
  <c r="BK278" i="5"/>
  <c r="BK271" i="5"/>
  <c r="J266" i="5"/>
  <c r="BK252" i="5"/>
  <c r="J244" i="5"/>
  <c r="BK233" i="5"/>
  <c r="BK222" i="5"/>
  <c r="BK215" i="5"/>
  <c r="J202" i="5"/>
  <c r="BK195" i="5"/>
  <c r="BK191" i="5"/>
  <c r="J181" i="5"/>
  <c r="J171" i="5"/>
  <c r="J157" i="5"/>
  <c r="J474" i="5"/>
  <c r="J467" i="5"/>
  <c r="J457" i="5"/>
  <c r="J450" i="5"/>
  <c r="J446" i="5"/>
  <c r="BK440" i="5"/>
  <c r="J433" i="5"/>
  <c r="BK422" i="5"/>
  <c r="J409" i="5"/>
  <c r="J404" i="5"/>
  <c r="J396" i="5"/>
  <c r="BK386" i="5"/>
  <c r="BK379" i="5"/>
  <c r="J369" i="5"/>
  <c r="BK359" i="5"/>
  <c r="J356" i="5"/>
  <c r="J351" i="5"/>
  <c r="J344" i="5"/>
  <c r="J340" i="5"/>
  <c r="BK330" i="5"/>
  <c r="BK321" i="5"/>
  <c r="J308" i="5"/>
  <c r="BK305" i="5"/>
  <c r="J301" i="5"/>
  <c r="J293" i="5"/>
  <c r="J287" i="5"/>
  <c r="J281" i="5"/>
  <c r="BK263" i="5"/>
  <c r="J243" i="5"/>
  <c r="BK235" i="5"/>
  <c r="J229" i="5"/>
  <c r="J221" i="5"/>
  <c r="BK213" i="5"/>
  <c r="BK207" i="5"/>
  <c r="J203" i="5"/>
  <c r="BK190" i="5"/>
  <c r="J184" i="5"/>
  <c r="J179" i="5"/>
  <c r="BK169" i="5"/>
  <c r="BK161" i="5"/>
  <c r="BK152" i="5"/>
  <c r="J469" i="5"/>
  <c r="J463" i="5"/>
  <c r="BK448" i="5"/>
  <c r="J430" i="5"/>
  <c r="BK423" i="5"/>
  <c r="J412" i="5"/>
  <c r="J410" i="5"/>
  <c r="BK400" i="5"/>
  <c r="BK388" i="5"/>
  <c r="BK381" i="5"/>
  <c r="BK375" i="5"/>
  <c r="BK368" i="5"/>
  <c r="J362" i="5"/>
  <c r="BK354" i="5"/>
  <c r="BK350" i="5"/>
  <c r="J342" i="5"/>
  <c r="BK334" i="5"/>
  <c r="J326" i="5"/>
  <c r="J322" i="5"/>
  <c r="J316" i="5"/>
  <c r="BK313" i="5"/>
  <c r="BK307" i="5"/>
  <c r="BK302" i="5"/>
  <c r="J297" i="5"/>
  <c r="J292" i="5"/>
  <c r="J277" i="5"/>
  <c r="J271" i="5"/>
  <c r="J258" i="5"/>
  <c r="BK241" i="5"/>
  <c r="J230" i="5"/>
  <c r="BK223" i="5"/>
  <c r="J216" i="5"/>
  <c r="J213" i="5"/>
  <c r="J207" i="5"/>
  <c r="J201" i="5"/>
  <c r="BK188" i="5"/>
  <c r="BK184" i="5"/>
  <c r="J180" i="5"/>
  <c r="J158" i="5"/>
  <c r="BK474" i="5"/>
  <c r="J458" i="5"/>
  <c r="BK451" i="5"/>
  <c r="BK445" i="5"/>
  <c r="BK439" i="5"/>
  <c r="BK434" i="5"/>
  <c r="BK428" i="5"/>
  <c r="BK417" i="5"/>
  <c r="BK409" i="5"/>
  <c r="BK404" i="5"/>
  <c r="BK395" i="5"/>
  <c r="J388" i="5"/>
  <c r="J375" i="5"/>
  <c r="J365" i="5"/>
  <c r="BK283" i="5"/>
  <c r="J276" i="5"/>
  <c r="BK266" i="5"/>
  <c r="BK258" i="5"/>
  <c r="BK254" i="5"/>
  <c r="J248" i="5"/>
  <c r="J241" i="5"/>
  <c r="BK229" i="5"/>
  <c r="J222" i="5"/>
  <c r="BK201" i="5"/>
  <c r="BK196" i="5"/>
  <c r="BK180" i="5"/>
  <c r="J176" i="5"/>
  <c r="J173" i="5"/>
  <c r="BK157" i="5"/>
  <c r="BK153" i="5"/>
  <c r="BK247" i="6"/>
  <c r="J236" i="6"/>
  <c r="BK223" i="6"/>
  <c r="J217" i="6"/>
  <c r="BK213" i="6"/>
  <c r="J209" i="6"/>
  <c r="J206" i="6"/>
  <c r="BK198" i="6"/>
  <c r="BK190" i="6"/>
  <c r="BK183" i="6"/>
  <c r="J179" i="6"/>
  <c r="J174" i="6"/>
  <c r="J169" i="6"/>
  <c r="BK153" i="6"/>
  <c r="J147" i="6"/>
  <c r="BK143" i="6"/>
  <c r="J138" i="6"/>
  <c r="J250" i="6"/>
  <c r="J245" i="6"/>
  <c r="J234" i="6"/>
  <c r="BK222" i="6"/>
  <c r="BK165" i="6"/>
  <c r="J158" i="6"/>
  <c r="BK136" i="6"/>
  <c r="BK243" i="6"/>
  <c r="J240" i="6"/>
  <c r="J235" i="6"/>
  <c r="J230" i="6"/>
  <c r="J191" i="6"/>
  <c r="BK173" i="6"/>
  <c r="J163" i="6"/>
  <c r="BK158" i="6"/>
  <c r="BK146" i="6"/>
  <c r="J241" i="6"/>
  <c r="J237" i="6"/>
  <c r="J228" i="6"/>
  <c r="BK219" i="6"/>
  <c r="BK216" i="6"/>
  <c r="J210" i="6"/>
  <c r="BK206" i="6"/>
  <c r="J197" i="6"/>
  <c r="BK191" i="6"/>
  <c r="BK185" i="6"/>
  <c r="J181" i="6"/>
  <c r="J173" i="6"/>
  <c r="J166" i="6"/>
  <c r="BK163" i="6"/>
  <c r="J156" i="6"/>
  <c r="J149" i="6"/>
  <c r="BK140" i="6"/>
  <c r="J136" i="6"/>
  <c r="BK192" i="7"/>
  <c r="BK182" i="7"/>
  <c r="J177" i="7"/>
  <c r="BK167" i="7"/>
  <c r="J153" i="7"/>
  <c r="J140" i="7"/>
  <c r="J135" i="7"/>
  <c r="J193" i="7"/>
  <c r="BK183" i="7"/>
  <c r="J178" i="7"/>
  <c r="J168" i="7"/>
  <c r="BK159" i="7"/>
  <c r="BK153" i="7"/>
  <c r="BK149" i="7"/>
  <c r="BK143" i="7"/>
  <c r="J136" i="7"/>
  <c r="J130" i="7"/>
  <c r="BK197" i="7"/>
  <c r="J181" i="7"/>
  <c r="J166" i="7"/>
  <c r="J162" i="7"/>
  <c r="BK150" i="7"/>
  <c r="BK141" i="7"/>
  <c r="J187" i="7"/>
  <c r="J180" i="7"/>
  <c r="J174" i="7"/>
  <c r="BK169" i="7"/>
  <c r="J161" i="7"/>
  <c r="BK154" i="7"/>
  <c r="J147" i="7"/>
  <c r="J141" i="7"/>
  <c r="BK135" i="7"/>
  <c r="J133" i="7"/>
  <c r="BK130" i="7"/>
  <c r="J127" i="7"/>
  <c r="BK179" i="8"/>
  <c r="BK177" i="8"/>
  <c r="BK171" i="8"/>
  <c r="J161" i="8"/>
  <c r="J156" i="8"/>
  <c r="BK152" i="8"/>
  <c r="J138" i="8"/>
  <c r="J181" i="8"/>
  <c r="J177" i="8"/>
  <c r="J174" i="8"/>
  <c r="BK167" i="8"/>
  <c r="J165" i="8"/>
  <c r="BK159" i="8"/>
  <c r="BK156" i="8"/>
  <c r="BK154" i="8"/>
  <c r="BK143" i="8"/>
  <c r="BK138" i="8"/>
  <c r="BK172" i="8"/>
  <c r="BK169" i="8"/>
  <c r="BK168" i="8"/>
  <c r="J152" i="8"/>
  <c r="J143" i="8"/>
  <c r="BK140" i="8"/>
  <c r="J172" i="8"/>
  <c r="J168" i="8"/>
  <c r="J163" i="8"/>
  <c r="J154" i="8"/>
  <c r="J148" i="8"/>
  <c r="BK141" i="8"/>
  <c r="BK136" i="8"/>
  <c r="J127" i="9"/>
  <c r="J262" i="2"/>
  <c r="BK261" i="2"/>
  <c r="J259" i="2"/>
  <c r="BK256" i="2"/>
  <c r="J254" i="2"/>
  <c r="BK252" i="2"/>
  <c r="BK250" i="2"/>
  <c r="BK248" i="2"/>
  <c r="J246" i="2"/>
  <c r="BK242" i="2"/>
  <c r="BK239" i="2"/>
  <c r="BK238" i="2"/>
  <c r="J233" i="2"/>
  <c r="BK229" i="2"/>
  <c r="BK220" i="2"/>
  <c r="J216" i="2"/>
  <c r="J209" i="2"/>
  <c r="J204" i="2"/>
  <c r="J197" i="2"/>
  <c r="J192" i="2"/>
  <c r="J178" i="2"/>
  <c r="BK175" i="2"/>
  <c r="BK167" i="2"/>
  <c r="BK162" i="2"/>
  <c r="BK159" i="2"/>
  <c r="BK150" i="2"/>
  <c r="J145" i="2"/>
  <c r="BK140" i="2"/>
  <c r="J226" i="2"/>
  <c r="J217" i="2"/>
  <c r="BK209" i="2"/>
  <c r="BK206" i="2"/>
  <c r="J200" i="2"/>
  <c r="BK192" i="2"/>
  <c r="BK187" i="2"/>
  <c r="J177" i="2"/>
  <c r="J172" i="2"/>
  <c r="BK164" i="2"/>
  <c r="J160" i="2"/>
  <c r="J158" i="2"/>
  <c r="J147" i="2"/>
  <c r="BK263" i="2"/>
  <c r="J248" i="2"/>
  <c r="J244" i="2"/>
  <c r="BK241" i="2"/>
  <c r="J239" i="2"/>
  <c r="BK233" i="2"/>
  <c r="J230" i="2"/>
  <c r="BK222" i="2"/>
  <c r="BK218" i="2"/>
  <c r="BK215" i="2"/>
  <c r="J212" i="2"/>
  <c r="BK207" i="2"/>
  <c r="BK197" i="2"/>
  <c r="J188" i="2"/>
  <c r="BK183" i="2"/>
  <c r="J175" i="2"/>
  <c r="J170" i="2"/>
  <c r="J163" i="2"/>
  <c r="BK155" i="2"/>
  <c r="J151" i="2"/>
  <c r="J142" i="2"/>
  <c r="J237" i="2"/>
  <c r="BK226" i="2"/>
  <c r="J222" i="2"/>
  <c r="BK212" i="2"/>
  <c r="J208" i="2"/>
  <c r="BK204" i="2"/>
  <c r="BK199" i="2"/>
  <c r="BK193" i="2"/>
  <c r="BK184" i="2"/>
  <c r="J165" i="2"/>
  <c r="BK158" i="2"/>
  <c r="J154" i="2"/>
  <c r="J227" i="3"/>
  <c r="J226" i="3"/>
  <c r="BK223" i="3"/>
  <c r="BK214" i="3"/>
  <c r="J210" i="3"/>
  <c r="BK208" i="3"/>
  <c r="BK198" i="3"/>
  <c r="BK191" i="3"/>
  <c r="BK187" i="3"/>
  <c r="BK181" i="3"/>
  <c r="J174" i="3"/>
  <c r="J172" i="3"/>
  <c r="J160" i="3"/>
  <c r="J156" i="3"/>
  <c r="J151" i="3"/>
  <c r="BK142" i="3"/>
  <c r="BK139" i="3"/>
  <c r="J225" i="3"/>
  <c r="BK217" i="3"/>
  <c r="J211" i="3"/>
  <c r="BK207" i="3"/>
  <c r="BK202" i="3"/>
  <c r="BK194" i="3"/>
  <c r="BK185" i="3"/>
  <c r="J171" i="3"/>
  <c r="J165" i="3"/>
  <c r="BK156" i="3"/>
  <c r="BK145" i="3"/>
  <c r="BK140" i="3"/>
  <c r="J223" i="3"/>
  <c r="J218" i="3"/>
  <c r="BK209" i="3"/>
  <c r="J202" i="3"/>
  <c r="J198" i="3"/>
  <c r="BK190" i="3"/>
  <c r="J181" i="3"/>
  <c r="J177" i="3"/>
  <c r="J164" i="3"/>
  <c r="BK155" i="3"/>
  <c r="BK151" i="3"/>
  <c r="J146" i="3"/>
  <c r="J142" i="3"/>
  <c r="BK218" i="3"/>
  <c r="J212" i="3"/>
  <c r="J201" i="3"/>
  <c r="BK196" i="3"/>
  <c r="BK195" i="3"/>
  <c r="J189" i="3"/>
  <c r="BK183" i="3"/>
  <c r="BK176" i="3"/>
  <c r="BK164" i="3"/>
  <c r="J152" i="3"/>
  <c r="J248" i="4"/>
  <c r="BK244" i="4"/>
  <c r="BK238" i="4"/>
  <c r="J230" i="4"/>
  <c r="J223" i="4"/>
  <c r="BK219" i="4"/>
  <c r="BK214" i="4"/>
  <c r="BK209" i="4"/>
  <c r="BK204" i="4"/>
  <c r="J193" i="4"/>
  <c r="J185" i="4"/>
  <c r="BK166" i="4"/>
  <c r="J151" i="4"/>
  <c r="BK140" i="4"/>
  <c r="J245" i="4"/>
  <c r="J238" i="4"/>
  <c r="J233" i="4"/>
  <c r="J219" i="4"/>
  <c r="J214" i="4"/>
  <c r="BK206" i="4"/>
  <c r="BK195" i="4"/>
  <c r="BK185" i="4"/>
  <c r="J170" i="4"/>
  <c r="J159" i="4"/>
  <c r="J156" i="4"/>
  <c r="J147" i="4"/>
  <c r="J141" i="4"/>
  <c r="J237" i="4"/>
  <c r="BK232" i="4"/>
  <c r="J226" i="4"/>
  <c r="J222" i="4"/>
  <c r="BK213" i="4"/>
  <c r="J206" i="4"/>
  <c r="BK200" i="4"/>
  <c r="BK192" i="4"/>
  <c r="J183" i="4"/>
  <c r="BK178" i="4"/>
  <c r="J169" i="4"/>
  <c r="J163" i="4"/>
  <c r="BK156" i="4"/>
  <c r="BK151" i="4"/>
  <c r="J145" i="4"/>
  <c r="J201" i="4"/>
  <c r="J196" i="4"/>
  <c r="J189" i="4"/>
  <c r="J171" i="4"/>
  <c r="BK163" i="4"/>
  <c r="BK159" i="4"/>
  <c r="J150" i="4"/>
  <c r="J142" i="4"/>
  <c r="BK475" i="5"/>
  <c r="BK466" i="5"/>
  <c r="BK458" i="5"/>
  <c r="J443" i="5"/>
  <c r="BK432" i="5"/>
  <c r="J423" i="5"/>
  <c r="BK407" i="5"/>
  <c r="BK399" i="5"/>
  <c r="BK393" i="5"/>
  <c r="J387" i="5"/>
  <c r="BK374" i="5"/>
  <c r="BK369" i="5"/>
  <c r="J355" i="5"/>
  <c r="J350" i="5"/>
  <c r="BK341" i="5"/>
  <c r="BK337" i="5"/>
  <c r="BK333" i="5"/>
  <c r="BK326" i="5"/>
  <c r="BK320" i="5"/>
  <c r="BK316" i="5"/>
  <c r="BK309" i="5"/>
  <c r="J295" i="5"/>
  <c r="J290" i="5"/>
  <c r="BK279" i="5"/>
  <c r="J272" i="5"/>
  <c r="BK269" i="5"/>
  <c r="BK256" i="5"/>
  <c r="BK248" i="5"/>
  <c r="BK238" i="5"/>
  <c r="BK226" i="5"/>
  <c r="BK217" i="5"/>
  <c r="BK212" i="5"/>
  <c r="BK206" i="5"/>
  <c r="BK197" i="5"/>
  <c r="J192" i="5"/>
  <c r="BK176" i="5"/>
  <c r="J159" i="5"/>
  <c r="BK154" i="5"/>
  <c r="BK471" i="5"/>
  <c r="J460" i="5"/>
  <c r="J453" i="5"/>
  <c r="J448" i="5"/>
  <c r="J444" i="5"/>
  <c r="BK435" i="5"/>
  <c r="J421" i="5"/>
  <c r="J417" i="5"/>
  <c r="J406" i="5"/>
  <c r="J398" i="5"/>
  <c r="BK387" i="5"/>
  <c r="J383" i="5"/>
  <c r="J376" i="5"/>
  <c r="BK367" i="5"/>
  <c r="BK358" i="5"/>
  <c r="J354" i="5"/>
  <c r="J346" i="5"/>
  <c r="BK342" i="5"/>
  <c r="BK332" i="5"/>
  <c r="BK324" i="5"/>
  <c r="BK317" i="5"/>
  <c r="BK312" i="5"/>
  <c r="J306" i="5"/>
  <c r="BK295" i="5"/>
  <c r="J288" i="5"/>
  <c r="BK282" i="5"/>
  <c r="J279" i="5"/>
  <c r="BK265" i="5"/>
  <c r="J254" i="5"/>
  <c r="J239" i="5"/>
  <c r="BK232" i="5"/>
  <c r="J227" i="5"/>
  <c r="J219" i="5"/>
  <c r="J214" i="5"/>
  <c r="J208" i="5"/>
  <c r="J200" i="5"/>
  <c r="BK187" i="5"/>
  <c r="BK182" i="5"/>
  <c r="BK175" i="5"/>
  <c r="J168" i="5"/>
  <c r="BK159" i="5"/>
  <c r="J471" i="5"/>
  <c r="BK465" i="5"/>
  <c r="BK461" i="5"/>
  <c r="BK441" i="5"/>
  <c r="BK431" i="5"/>
  <c r="J425" i="5"/>
  <c r="J414" i="5"/>
  <c r="BK408" i="5"/>
  <c r="BK396" i="5"/>
  <c r="J386" i="5"/>
  <c r="J380" i="5"/>
  <c r="J373" i="5"/>
  <c r="J366" i="5"/>
  <c r="J359" i="5"/>
  <c r="J352" i="5"/>
  <c r="BK344" i="5"/>
  <c r="BK336" i="5"/>
  <c r="J332" i="5"/>
  <c r="BK329" i="5"/>
  <c r="BK323" i="5"/>
  <c r="J317" i="5"/>
  <c r="J314" i="5"/>
  <c r="J309" i="5"/>
  <c r="BK306" i="5"/>
  <c r="BK301" i="5"/>
  <c r="BK296" i="5"/>
  <c r="BK285" i="5"/>
  <c r="BK280" i="5"/>
  <c r="J267" i="5"/>
  <c r="J256" i="5"/>
  <c r="BK243" i="5"/>
  <c r="J235" i="5"/>
  <c r="BK221" i="5"/>
  <c r="BK214" i="5"/>
  <c r="BK208" i="5"/>
  <c r="BK203" i="5"/>
  <c r="BK198" i="5"/>
  <c r="J187" i="5"/>
  <c r="J182" i="5"/>
  <c r="BK164" i="5"/>
  <c r="J155" i="5"/>
  <c r="BK462" i="5"/>
  <c r="BK457" i="5"/>
  <c r="BK453" i="5"/>
  <c r="BK443" i="5"/>
  <c r="J437" i="5"/>
  <c r="J429" i="5"/>
  <c r="J422" i="5"/>
  <c r="BK411" i="5"/>
  <c r="BK405" i="5"/>
  <c r="BK401" i="5"/>
  <c r="J392" i="5"/>
  <c r="BK376" i="5"/>
  <c r="BK371" i="5"/>
  <c r="J364" i="5"/>
  <c r="BK290" i="5"/>
  <c r="J273" i="5"/>
  <c r="J265" i="5"/>
  <c r="J257" i="5"/>
  <c r="J249" i="5"/>
  <c r="BK244" i="5"/>
  <c r="J240" i="5"/>
  <c r="BK234" i="5"/>
  <c r="J212" i="5"/>
  <c r="J198" i="5"/>
  <c r="BK192" i="5"/>
  <c r="BK179" i="5"/>
  <c r="J175" i="5"/>
  <c r="BK167" i="5"/>
  <c r="BK155" i="5"/>
  <c r="J152" i="5"/>
  <c r="J244" i="6"/>
  <c r="J232" i="6"/>
  <c r="BK225" i="6"/>
  <c r="BK221" i="6"/>
  <c r="BK215" i="6"/>
  <c r="J211" i="6"/>
  <c r="BK208" i="6"/>
  <c r="J203" i="6"/>
  <c r="BK195" i="6"/>
  <c r="BK189" i="6"/>
  <c r="J182" i="6"/>
  <c r="BK178" i="6"/>
  <c r="J172" i="6"/>
  <c r="BK159" i="6"/>
  <c r="J151" i="6"/>
  <c r="J146" i="6"/>
  <c r="BK139" i="6"/>
  <c r="J251" i="6"/>
  <c r="J246" i="6"/>
  <c r="BK237" i="6"/>
  <c r="BK227" i="6"/>
  <c r="BK172" i="6"/>
  <c r="BK162" i="6"/>
  <c r="BK142" i="6"/>
  <c r="BK246" i="6"/>
  <c r="BK241" i="6"/>
  <c r="BK238" i="6"/>
  <c r="BK228" i="6"/>
  <c r="J221" i="6"/>
  <c r="BK197" i="6"/>
  <c r="BK187" i="6"/>
  <c r="J175" i="6"/>
  <c r="BK166" i="6"/>
  <c r="BK151" i="6"/>
  <c r="J144" i="6"/>
  <c r="J243" i="6"/>
  <c r="BK235" i="6"/>
  <c r="BK229" i="6"/>
  <c r="BK220" i="6"/>
  <c r="J215" i="6"/>
  <c r="BK211" i="6"/>
  <c r="J207" i="6"/>
  <c r="J199" i="6"/>
  <c r="J192" i="6"/>
  <c r="J187" i="6"/>
  <c r="J180" i="6"/>
  <c r="BK171" i="6"/>
  <c r="BK168" i="6"/>
  <c r="J162" i="6"/>
  <c r="BK154" i="6"/>
  <c r="BK145" i="6"/>
  <c r="J141" i="6"/>
  <c r="BK199" i="7"/>
  <c r="BK193" i="7"/>
  <c r="J183" i="7"/>
  <c r="J176" i="7"/>
  <c r="J170" i="7"/>
  <c r="BK155" i="7"/>
  <c r="BK142" i="7"/>
  <c r="BK133" i="7"/>
  <c r="J190" i="7"/>
  <c r="BK184" i="7"/>
  <c r="BK174" i="7"/>
  <c r="BK164" i="7"/>
  <c r="BK157" i="7"/>
  <c r="J154" i="7"/>
  <c r="BK148" i="7"/>
  <c r="BK139" i="7"/>
  <c r="J134" i="7"/>
  <c r="BK129" i="7"/>
  <c r="J192" i="7"/>
  <c r="BK173" i="7"/>
  <c r="J167" i="7"/>
  <c r="J160" i="7"/>
  <c r="J157" i="7"/>
  <c r="J142" i="7"/>
  <c r="J197" i="7"/>
  <c r="BK178" i="7"/>
  <c r="BK175" i="7"/>
  <c r="BK168" i="7"/>
  <c r="J164" i="7"/>
  <c r="BK152" i="7"/>
  <c r="J148" i="7"/>
  <c r="BK144" i="7"/>
  <c r="BK136" i="7"/>
  <c r="J132" i="7"/>
  <c r="J129" i="7"/>
  <c r="BK128" i="7"/>
  <c r="BK181" i="8"/>
  <c r="BK178" i="8"/>
  <c r="J175" i="8"/>
  <c r="J164" i="8"/>
  <c r="BK158" i="8"/>
  <c r="J151" i="8"/>
  <c r="BK146" i="8"/>
  <c r="J136" i="8"/>
  <c r="J179" i="8"/>
  <c r="BK175" i="8"/>
  <c r="J169" i="8"/>
  <c r="BK163" i="8"/>
  <c r="BK160" i="8"/>
  <c r="BK155" i="8"/>
  <c r="BK151" i="8"/>
  <c r="J140" i="8"/>
  <c r="BK134" i="8"/>
  <c r="BK170" i="8"/>
  <c r="BK164" i="8"/>
  <c r="BK148" i="8"/>
  <c r="J141" i="8"/>
  <c r="BK174" i="8"/>
  <c r="J170" i="8"/>
  <c r="BK166" i="8"/>
  <c r="J155" i="8"/>
  <c r="BK150" i="8"/>
  <c r="J146" i="8"/>
  <c r="J134" i="8"/>
  <c r="J129" i="9"/>
  <c r="BK127" i="9"/>
  <c r="BK129" i="9"/>
  <c r="T125" i="9" l="1"/>
  <c r="T124" i="9" s="1"/>
  <c r="P139" i="2"/>
  <c r="T139" i="2"/>
  <c r="R144" i="2"/>
  <c r="P156" i="2"/>
  <c r="BK169" i="2"/>
  <c r="J169" i="2" s="1"/>
  <c r="J103" i="2" s="1"/>
  <c r="T169" i="2"/>
  <c r="T182" i="2"/>
  <c r="BK198" i="2"/>
  <c r="J198" i="2" s="1"/>
  <c r="J108" i="2" s="1"/>
  <c r="R198" i="2"/>
  <c r="R224" i="2"/>
  <c r="P243" i="2"/>
  <c r="T243" i="2"/>
  <c r="R255" i="2"/>
  <c r="P138" i="3"/>
  <c r="BK148" i="3"/>
  <c r="J148" i="3" s="1"/>
  <c r="J101" i="3" s="1"/>
  <c r="T148" i="3"/>
  <c r="R157" i="3"/>
  <c r="R169" i="3"/>
  <c r="P178" i="3"/>
  <c r="BK186" i="3"/>
  <c r="J186" i="3" s="1"/>
  <c r="J107" i="3" s="1"/>
  <c r="T186" i="3"/>
  <c r="R192" i="3"/>
  <c r="P203" i="3"/>
  <c r="BK219" i="3"/>
  <c r="J219" i="3"/>
  <c r="J110" i="3"/>
  <c r="T219" i="3"/>
  <c r="R139" i="4"/>
  <c r="P144" i="4"/>
  <c r="BK155" i="4"/>
  <c r="J155" i="4" s="1"/>
  <c r="J102" i="4" s="1"/>
  <c r="T155" i="4"/>
  <c r="P164" i="4"/>
  <c r="T164" i="4"/>
  <c r="P175" i="4"/>
  <c r="T175" i="4"/>
  <c r="BK191" i="4"/>
  <c r="J191" i="4" s="1"/>
  <c r="J108" i="4" s="1"/>
  <c r="P191" i="4"/>
  <c r="T208" i="4"/>
  <c r="T228" i="4"/>
  <c r="P240" i="4"/>
  <c r="R135" i="6"/>
  <c r="P148" i="6"/>
  <c r="R148" i="6"/>
  <c r="R157" i="6"/>
  <c r="P184" i="6"/>
  <c r="BK196" i="6"/>
  <c r="J196" i="6" s="1"/>
  <c r="J103" i="6" s="1"/>
  <c r="R196" i="6"/>
  <c r="BK205" i="6"/>
  <c r="J205" i="6" s="1"/>
  <c r="J106" i="6" s="1"/>
  <c r="BK214" i="6"/>
  <c r="J214" i="6" s="1"/>
  <c r="J107" i="6" s="1"/>
  <c r="BK231" i="6"/>
  <c r="J231" i="6"/>
  <c r="J108" i="6" s="1"/>
  <c r="T231" i="6"/>
  <c r="P249" i="6"/>
  <c r="BK126" i="7"/>
  <c r="J126" i="7" s="1"/>
  <c r="J97" i="7" s="1"/>
  <c r="P126" i="7"/>
  <c r="P191" i="7"/>
  <c r="T191" i="7"/>
  <c r="P194" i="7"/>
  <c r="T137" i="8"/>
  <c r="T132" i="8" s="1"/>
  <c r="T145" i="8"/>
  <c r="T149" i="8"/>
  <c r="T157" i="8"/>
  <c r="R162" i="8"/>
  <c r="R173" i="8"/>
  <c r="BK139" i="2"/>
  <c r="J139" i="2" s="1"/>
  <c r="J100" i="2" s="1"/>
  <c r="R139" i="2"/>
  <c r="P144" i="2"/>
  <c r="BK156" i="2"/>
  <c r="J156" i="2" s="1"/>
  <c r="J102" i="2" s="1"/>
  <c r="T156" i="2"/>
  <c r="R169" i="2"/>
  <c r="P182" i="2"/>
  <c r="BK191" i="2"/>
  <c r="J191" i="2"/>
  <c r="J107" i="2" s="1"/>
  <c r="P198" i="2"/>
  <c r="BK224" i="2"/>
  <c r="J224" i="2" s="1"/>
  <c r="J109" i="2" s="1"/>
  <c r="T224" i="2"/>
  <c r="R243" i="2"/>
  <c r="P255" i="2"/>
  <c r="R151" i="5"/>
  <c r="P160" i="5"/>
  <c r="BK170" i="5"/>
  <c r="J170" i="5" s="1"/>
  <c r="J102" i="5" s="1"/>
  <c r="T170" i="5"/>
  <c r="P178" i="5"/>
  <c r="R185" i="5"/>
  <c r="P228" i="5"/>
  <c r="BK247" i="5"/>
  <c r="J247" i="5"/>
  <c r="J106" i="5" s="1"/>
  <c r="T247" i="5"/>
  <c r="BK262" i="5"/>
  <c r="J262" i="5" s="1"/>
  <c r="J109" i="5" s="1"/>
  <c r="P275" i="5"/>
  <c r="BK286" i="5"/>
  <c r="J286" i="5" s="1"/>
  <c r="J111" i="5" s="1"/>
  <c r="T286" i="5"/>
  <c r="R299" i="5"/>
  <c r="P328" i="5"/>
  <c r="BK347" i="5"/>
  <c r="J347" i="5" s="1"/>
  <c r="J114" i="5" s="1"/>
  <c r="BK360" i="5"/>
  <c r="J360" i="5" s="1"/>
  <c r="J115" i="5" s="1"/>
  <c r="P377" i="5"/>
  <c r="BK416" i="5"/>
  <c r="J416" i="5" s="1"/>
  <c r="J117" i="5" s="1"/>
  <c r="T416" i="5"/>
  <c r="BK438" i="5"/>
  <c r="J438" i="5" s="1"/>
  <c r="J119" i="5" s="1"/>
  <c r="T438" i="5"/>
  <c r="R455" i="5"/>
  <c r="P464" i="5"/>
  <c r="BK468" i="5"/>
  <c r="J468" i="5"/>
  <c r="J122" i="5" s="1"/>
  <c r="R468" i="5"/>
  <c r="R137" i="8"/>
  <c r="R132" i="8" s="1"/>
  <c r="BK145" i="8"/>
  <c r="J145" i="8" s="1"/>
  <c r="J103" i="8" s="1"/>
  <c r="BK149" i="8"/>
  <c r="J149" i="8" s="1"/>
  <c r="J104" i="8" s="1"/>
  <c r="BK157" i="8"/>
  <c r="J157" i="8" s="1"/>
  <c r="J105" i="8" s="1"/>
  <c r="P162" i="8"/>
  <c r="BK173" i="8"/>
  <c r="J173" i="8"/>
  <c r="J107" i="8" s="1"/>
  <c r="BK144" i="2"/>
  <c r="J144" i="2" s="1"/>
  <c r="J101" i="2" s="1"/>
  <c r="T144" i="2"/>
  <c r="R156" i="2"/>
  <c r="P169" i="2"/>
  <c r="BK182" i="2"/>
  <c r="J182" i="2" s="1"/>
  <c r="J106" i="2" s="1"/>
  <c r="R182" i="2"/>
  <c r="P191" i="2"/>
  <c r="R191" i="2"/>
  <c r="T191" i="2"/>
  <c r="T198" i="2"/>
  <c r="P224" i="2"/>
  <c r="BK243" i="2"/>
  <c r="J243" i="2" s="1"/>
  <c r="J110" i="2" s="1"/>
  <c r="BK255" i="2"/>
  <c r="J255" i="2" s="1"/>
  <c r="J111" i="2" s="1"/>
  <c r="T255" i="2"/>
  <c r="BK138" i="3"/>
  <c r="J138" i="3" s="1"/>
  <c r="J100" i="3" s="1"/>
  <c r="R138" i="3"/>
  <c r="P148" i="3"/>
  <c r="BK157" i="3"/>
  <c r="J157" i="3" s="1"/>
  <c r="J102" i="3" s="1"/>
  <c r="T157" i="3"/>
  <c r="P169" i="3"/>
  <c r="BK178" i="3"/>
  <c r="J178" i="3" s="1"/>
  <c r="J106" i="3" s="1"/>
  <c r="T178" i="3"/>
  <c r="R186" i="3"/>
  <c r="P192" i="3"/>
  <c r="BK203" i="3"/>
  <c r="J203" i="3" s="1"/>
  <c r="J109" i="3" s="1"/>
  <c r="T203" i="3"/>
  <c r="R219" i="3"/>
  <c r="BK139" i="4"/>
  <c r="J139" i="4" s="1"/>
  <c r="J100" i="4" s="1"/>
  <c r="BK144" i="4"/>
  <c r="J144" i="4" s="1"/>
  <c r="J101" i="4" s="1"/>
  <c r="R144" i="4"/>
  <c r="R155" i="4"/>
  <c r="BK208" i="4"/>
  <c r="J208" i="4" s="1"/>
  <c r="J109" i="4" s="1"/>
  <c r="R208" i="4"/>
  <c r="P228" i="4"/>
  <c r="BK240" i="4"/>
  <c r="J240" i="4" s="1"/>
  <c r="J111" i="4" s="1"/>
  <c r="R240" i="4"/>
  <c r="BK151" i="5"/>
  <c r="J151" i="5" s="1"/>
  <c r="J100" i="5" s="1"/>
  <c r="T151" i="5"/>
  <c r="R160" i="5"/>
  <c r="P170" i="5"/>
  <c r="BK178" i="5"/>
  <c r="J178" i="5" s="1"/>
  <c r="J103" i="5" s="1"/>
  <c r="T178" i="5"/>
  <c r="P185" i="5"/>
  <c r="BK228" i="5"/>
  <c r="J228" i="5" s="1"/>
  <c r="J105" i="5" s="1"/>
  <c r="T228" i="5"/>
  <c r="R247" i="5"/>
  <c r="R262" i="5"/>
  <c r="BK275" i="5"/>
  <c r="J275" i="5" s="1"/>
  <c r="J110" i="5" s="1"/>
  <c r="T275" i="5"/>
  <c r="R286" i="5"/>
  <c r="BK299" i="5"/>
  <c r="J299" i="5" s="1"/>
  <c r="J112" i="5" s="1"/>
  <c r="BK328" i="5"/>
  <c r="J328" i="5"/>
  <c r="J113" i="5" s="1"/>
  <c r="T328" i="5"/>
  <c r="P347" i="5"/>
  <c r="T347" i="5"/>
  <c r="R360" i="5"/>
  <c r="T360" i="5"/>
  <c r="R377" i="5"/>
  <c r="P416" i="5"/>
  <c r="P427" i="5"/>
  <c r="R427" i="5"/>
  <c r="P438" i="5"/>
  <c r="P455" i="5"/>
  <c r="BK464" i="5"/>
  <c r="J464" i="5" s="1"/>
  <c r="J121" i="5" s="1"/>
  <c r="T464" i="5"/>
  <c r="P468" i="5"/>
  <c r="BK135" i="6"/>
  <c r="J135" i="6" s="1"/>
  <c r="J98" i="6" s="1"/>
  <c r="T135" i="6"/>
  <c r="BK157" i="6"/>
  <c r="J157" i="6" s="1"/>
  <c r="J101" i="6" s="1"/>
  <c r="T157" i="6"/>
  <c r="R184" i="6"/>
  <c r="P196" i="6"/>
  <c r="P205" i="6"/>
  <c r="T205" i="6"/>
  <c r="R214" i="6"/>
  <c r="P231" i="6"/>
  <c r="BK249" i="6"/>
  <c r="J249" i="6" s="1"/>
  <c r="J109" i="6" s="1"/>
  <c r="T249" i="6"/>
  <c r="T126" i="7"/>
  <c r="R191" i="7"/>
  <c r="T194" i="7"/>
  <c r="T188" i="7" s="1"/>
  <c r="P137" i="8"/>
  <c r="P132" i="8" s="1"/>
  <c r="P145" i="8"/>
  <c r="P149" i="8"/>
  <c r="R157" i="8"/>
  <c r="BK162" i="8"/>
  <c r="J162" i="8" s="1"/>
  <c r="J106" i="8" s="1"/>
  <c r="T173" i="8"/>
  <c r="T138" i="3"/>
  <c r="T137" i="3" s="1"/>
  <c r="R148" i="3"/>
  <c r="P157" i="3"/>
  <c r="BK169" i="3"/>
  <c r="J169" i="3" s="1"/>
  <c r="J105" i="3" s="1"/>
  <c r="T169" i="3"/>
  <c r="R178" i="3"/>
  <c r="P186" i="3"/>
  <c r="BK192" i="3"/>
  <c r="J192" i="3"/>
  <c r="J108" i="3" s="1"/>
  <c r="T192" i="3"/>
  <c r="R203" i="3"/>
  <c r="P219" i="3"/>
  <c r="P139" i="4"/>
  <c r="T139" i="4"/>
  <c r="T144" i="4"/>
  <c r="P155" i="4"/>
  <c r="BK164" i="4"/>
  <c r="J164" i="4" s="1"/>
  <c r="J103" i="4" s="1"/>
  <c r="R164" i="4"/>
  <c r="BK175" i="4"/>
  <c r="J175" i="4" s="1"/>
  <c r="J106" i="4" s="1"/>
  <c r="R175" i="4"/>
  <c r="BK184" i="4"/>
  <c r="J184" i="4" s="1"/>
  <c r="J107" i="4" s="1"/>
  <c r="P184" i="4"/>
  <c r="R184" i="4"/>
  <c r="T184" i="4"/>
  <c r="R191" i="4"/>
  <c r="T191" i="4"/>
  <c r="P208" i="4"/>
  <c r="BK228" i="4"/>
  <c r="J228" i="4" s="1"/>
  <c r="J110" i="4" s="1"/>
  <c r="R228" i="4"/>
  <c r="T240" i="4"/>
  <c r="P151" i="5"/>
  <c r="BK160" i="5"/>
  <c r="J160" i="5" s="1"/>
  <c r="J101" i="5" s="1"/>
  <c r="T160" i="5"/>
  <c r="R170" i="5"/>
  <c r="R178" i="5"/>
  <c r="BK185" i="5"/>
  <c r="J185" i="5" s="1"/>
  <c r="J104" i="5" s="1"/>
  <c r="T185" i="5"/>
  <c r="R228" i="5"/>
  <c r="P247" i="5"/>
  <c r="P262" i="5"/>
  <c r="T262" i="5"/>
  <c r="R275" i="5"/>
  <c r="P286" i="5"/>
  <c r="P299" i="5"/>
  <c r="T299" i="5"/>
  <c r="R328" i="5"/>
  <c r="R347" i="5"/>
  <c r="P360" i="5"/>
  <c r="BK377" i="5"/>
  <c r="J377" i="5" s="1"/>
  <c r="J116" i="5" s="1"/>
  <c r="T377" i="5"/>
  <c r="R416" i="5"/>
  <c r="BK427" i="5"/>
  <c r="J427" i="5" s="1"/>
  <c r="J118" i="5" s="1"/>
  <c r="T427" i="5"/>
  <c r="R438" i="5"/>
  <c r="BK455" i="5"/>
  <c r="J455" i="5" s="1"/>
  <c r="J120" i="5" s="1"/>
  <c r="T455" i="5"/>
  <c r="R464" i="5"/>
  <c r="T468" i="5"/>
  <c r="P135" i="6"/>
  <c r="BK148" i="6"/>
  <c r="J148" i="6" s="1"/>
  <c r="J99" i="6" s="1"/>
  <c r="T148" i="6"/>
  <c r="P157" i="6"/>
  <c r="BK184" i="6"/>
  <c r="J184" i="6"/>
  <c r="J102" i="6" s="1"/>
  <c r="T184" i="6"/>
  <c r="T196" i="6"/>
  <c r="R205" i="6"/>
  <c r="P214" i="6"/>
  <c r="T214" i="6"/>
  <c r="R231" i="6"/>
  <c r="R249" i="6"/>
  <c r="R126" i="7"/>
  <c r="BK191" i="7"/>
  <c r="J191" i="7" s="1"/>
  <c r="J100" i="7" s="1"/>
  <c r="BK194" i="7"/>
  <c r="J194" i="7" s="1"/>
  <c r="J101" i="7" s="1"/>
  <c r="R194" i="7"/>
  <c r="BK137" i="8"/>
  <c r="J137" i="8" s="1"/>
  <c r="J100" i="8" s="1"/>
  <c r="R145" i="8"/>
  <c r="R149" i="8"/>
  <c r="P157" i="8"/>
  <c r="T162" i="8"/>
  <c r="P173" i="8"/>
  <c r="BK166" i="3"/>
  <c r="J166" i="3" s="1"/>
  <c r="J103" i="3" s="1"/>
  <c r="BK133" i="8"/>
  <c r="J133" i="8"/>
  <c r="J98" i="8" s="1"/>
  <c r="BK179" i="2"/>
  <c r="J179" i="2" s="1"/>
  <c r="J104" i="2" s="1"/>
  <c r="BK202" i="6"/>
  <c r="J202" i="6" s="1"/>
  <c r="J104" i="6" s="1"/>
  <c r="BK142" i="8"/>
  <c r="J142" i="8" s="1"/>
  <c r="J101" i="8" s="1"/>
  <c r="BK172" i="4"/>
  <c r="J172" i="4" s="1"/>
  <c r="J104" i="4" s="1"/>
  <c r="BK259" i="5"/>
  <c r="J259" i="5" s="1"/>
  <c r="J107" i="5" s="1"/>
  <c r="BK476" i="5"/>
  <c r="J476" i="5" s="1"/>
  <c r="J123" i="5" s="1"/>
  <c r="BK155" i="6"/>
  <c r="J155" i="6" s="1"/>
  <c r="J100" i="6" s="1"/>
  <c r="BK189" i="7"/>
  <c r="J189" i="7" s="1"/>
  <c r="J99" i="7" s="1"/>
  <c r="BK135" i="8"/>
  <c r="J135" i="8" s="1"/>
  <c r="J99" i="8" s="1"/>
  <c r="BK126" i="9"/>
  <c r="J126" i="9" s="1"/>
  <c r="J98" i="9" s="1"/>
  <c r="BK128" i="9"/>
  <c r="J128" i="9" s="1"/>
  <c r="J99" i="9" s="1"/>
  <c r="BK130" i="9"/>
  <c r="J130" i="9" s="1"/>
  <c r="J100" i="9" s="1"/>
  <c r="F121" i="9"/>
  <c r="J118" i="9"/>
  <c r="BE127" i="9"/>
  <c r="BE131" i="9"/>
  <c r="E85" i="9"/>
  <c r="BE129" i="9"/>
  <c r="E85" i="8"/>
  <c r="J89" i="8"/>
  <c r="BE134" i="8"/>
  <c r="BE139" i="8"/>
  <c r="BE147" i="8"/>
  <c r="BE158" i="8"/>
  <c r="BE160" i="8"/>
  <c r="BE163" i="8"/>
  <c r="BE164" i="8"/>
  <c r="F92" i="8"/>
  <c r="BE136" i="8"/>
  <c r="BE138" i="8"/>
  <c r="BE146" i="8"/>
  <c r="BE155" i="8"/>
  <c r="BE156" i="8"/>
  <c r="BE159" i="8"/>
  <c r="BE161" i="8"/>
  <c r="BE165" i="8"/>
  <c r="BE166" i="8"/>
  <c r="BE169" i="8"/>
  <c r="BE170" i="8"/>
  <c r="BE174" i="8"/>
  <c r="BE176" i="8"/>
  <c r="BE179" i="8"/>
  <c r="BE140" i="8"/>
  <c r="BE148" i="8"/>
  <c r="BE151" i="8"/>
  <c r="BE152" i="8"/>
  <c r="BE171" i="8"/>
  <c r="BE177" i="8"/>
  <c r="BE178" i="8"/>
  <c r="BE180" i="8"/>
  <c r="BE181" i="8"/>
  <c r="BE141" i="8"/>
  <c r="BE143" i="8"/>
  <c r="BE150" i="8"/>
  <c r="BE153" i="8"/>
  <c r="BE154" i="8"/>
  <c r="BE167" i="8"/>
  <c r="BE168" i="8"/>
  <c r="BE172" i="8"/>
  <c r="BE175" i="8"/>
  <c r="F92" i="7"/>
  <c r="E115" i="7"/>
  <c r="BE129" i="7"/>
  <c r="BE130" i="7"/>
  <c r="BE134" i="7"/>
  <c r="BE139" i="7"/>
  <c r="BE141" i="7"/>
  <c r="BE143" i="7"/>
  <c r="BE146" i="7"/>
  <c r="BE148" i="7"/>
  <c r="BE150" i="7"/>
  <c r="BE156" i="7"/>
  <c r="BE159" i="7"/>
  <c r="BE166" i="7"/>
  <c r="BE170" i="7"/>
  <c r="BE179" i="7"/>
  <c r="BE183" i="7"/>
  <c r="BE190" i="7"/>
  <c r="BE193" i="7"/>
  <c r="BE195" i="7"/>
  <c r="BE151" i="7"/>
  <c r="BE153" i="7"/>
  <c r="BE154" i="7"/>
  <c r="BE155" i="7"/>
  <c r="BE157" i="7"/>
  <c r="BE158" i="7"/>
  <c r="BE163" i="7"/>
  <c r="BE168" i="7"/>
  <c r="BE176" i="7"/>
  <c r="BE177" i="7"/>
  <c r="BE178" i="7"/>
  <c r="BE181" i="7"/>
  <c r="BE182" i="7"/>
  <c r="BE184" i="7"/>
  <c r="BE185" i="7"/>
  <c r="BE187" i="7"/>
  <c r="BE197" i="7"/>
  <c r="J89" i="7"/>
  <c r="BE127" i="7"/>
  <c r="BE128" i="7"/>
  <c r="BE131" i="7"/>
  <c r="BE133" i="7"/>
  <c r="BE135" i="7"/>
  <c r="BE136" i="7"/>
  <c r="BE138" i="7"/>
  <c r="BE140" i="7"/>
  <c r="BE145" i="7"/>
  <c r="BE149" i="7"/>
  <c r="BE167" i="7"/>
  <c r="BE169" i="7"/>
  <c r="BE175" i="7"/>
  <c r="BE180" i="7"/>
  <c r="BE186" i="7"/>
  <c r="BE192" i="7"/>
  <c r="BE132" i="7"/>
  <c r="BE137" i="7"/>
  <c r="BE142" i="7"/>
  <c r="BE144" i="7"/>
  <c r="BE147" i="7"/>
  <c r="BE152" i="7"/>
  <c r="BE160" i="7"/>
  <c r="BE161" i="7"/>
  <c r="BE162" i="7"/>
  <c r="BE164" i="7"/>
  <c r="BE165" i="7"/>
  <c r="BE171" i="7"/>
  <c r="BE172" i="7"/>
  <c r="BE173" i="7"/>
  <c r="BE174" i="7"/>
  <c r="BE196" i="7"/>
  <c r="BE199" i="7"/>
  <c r="F130" i="6"/>
  <c r="BE150" i="6"/>
  <c r="BE151" i="6"/>
  <c r="BE153" i="6"/>
  <c r="BE156" i="6"/>
  <c r="BE169" i="6"/>
  <c r="BE174" i="6"/>
  <c r="BE187" i="6"/>
  <c r="BE190" i="6"/>
  <c r="BE195" i="6"/>
  <c r="BE197" i="6"/>
  <c r="BE198" i="6"/>
  <c r="BE199" i="6"/>
  <c r="BE201" i="6"/>
  <c r="BE203" i="6"/>
  <c r="BE208" i="6"/>
  <c r="BE210" i="6"/>
  <c r="BE211" i="6"/>
  <c r="BE215" i="6"/>
  <c r="BE224" i="6"/>
  <c r="BE229" i="6"/>
  <c r="BE230" i="6"/>
  <c r="BE241" i="6"/>
  <c r="BE246" i="6"/>
  <c r="E85" i="6"/>
  <c r="BE136" i="6"/>
  <c r="BE138" i="6"/>
  <c r="BE142" i="6"/>
  <c r="BE145" i="6"/>
  <c r="BE147" i="6"/>
  <c r="BE152" i="6"/>
  <c r="BE159" i="6"/>
  <c r="BE164" i="6"/>
  <c r="BE167" i="6"/>
  <c r="BE171" i="6"/>
  <c r="BE173" i="6"/>
  <c r="BE178" i="6"/>
  <c r="BE183" i="6"/>
  <c r="BE186" i="6"/>
  <c r="BE191" i="6"/>
  <c r="BE193" i="6"/>
  <c r="BE194" i="6"/>
  <c r="BE221" i="6"/>
  <c r="BE222" i="6"/>
  <c r="BE225" i="6"/>
  <c r="BE226" i="6"/>
  <c r="BE237" i="6"/>
  <c r="BE247" i="6"/>
  <c r="BE137" i="6"/>
  <c r="BE139" i="6"/>
  <c r="BE141" i="6"/>
  <c r="BE149" i="6"/>
  <c r="BE154" i="6"/>
  <c r="BE158" i="6"/>
  <c r="BE161" i="6"/>
  <c r="BE162" i="6"/>
  <c r="BE168" i="6"/>
  <c r="BE170" i="6"/>
  <c r="BE218" i="6"/>
  <c r="BE219" i="6"/>
  <c r="BE220" i="6"/>
  <c r="BE228" i="6"/>
  <c r="BE234" i="6"/>
  <c r="BE235" i="6"/>
  <c r="BE238" i="6"/>
  <c r="BE240" i="6"/>
  <c r="BE243" i="6"/>
  <c r="BE248" i="6"/>
  <c r="BE250" i="6"/>
  <c r="BE251" i="6"/>
  <c r="J89" i="6"/>
  <c r="BE140" i="6"/>
  <c r="BE143" i="6"/>
  <c r="BE144" i="6"/>
  <c r="BE146" i="6"/>
  <c r="BE160" i="6"/>
  <c r="BE163" i="6"/>
  <c r="BE165" i="6"/>
  <c r="BE166" i="6"/>
  <c r="BE172" i="6"/>
  <c r="BE175" i="6"/>
  <c r="BE176" i="6"/>
  <c r="BE177" i="6"/>
  <c r="BE179" i="6"/>
  <c r="BE180" i="6"/>
  <c r="BE181" i="6"/>
  <c r="BE182" i="6"/>
  <c r="BE185" i="6"/>
  <c r="BE189" i="6"/>
  <c r="BE192" i="6"/>
  <c r="BE206" i="6"/>
  <c r="BE207" i="6"/>
  <c r="BE209" i="6"/>
  <c r="BE212" i="6"/>
  <c r="BE213" i="6"/>
  <c r="BE216" i="6"/>
  <c r="BE217" i="6"/>
  <c r="BE223" i="6"/>
  <c r="BE227" i="6"/>
  <c r="BE232" i="6"/>
  <c r="BE233" i="6"/>
  <c r="BE236" i="6"/>
  <c r="BE239" i="6"/>
  <c r="BE242" i="6"/>
  <c r="BE244" i="6"/>
  <c r="BE245" i="6"/>
  <c r="J91" i="5"/>
  <c r="F94" i="5"/>
  <c r="BE158" i="5"/>
  <c r="BE162" i="5"/>
  <c r="BE168" i="5"/>
  <c r="BE169" i="5"/>
  <c r="BE173" i="5"/>
  <c r="BE181" i="5"/>
  <c r="BE186" i="5"/>
  <c r="BE191" i="5"/>
  <c r="BE193" i="5"/>
  <c r="BE199" i="5"/>
  <c r="BE203" i="5"/>
  <c r="BE211" i="5"/>
  <c r="BE215" i="5"/>
  <c r="BE216" i="5"/>
  <c r="BE219" i="5"/>
  <c r="BE220" i="5"/>
  <c r="BE221" i="5"/>
  <c r="BE222" i="5"/>
  <c r="BE225" i="5"/>
  <c r="BE226" i="5"/>
  <c r="BE230" i="5"/>
  <c r="BE239" i="5"/>
  <c r="BE249" i="5"/>
  <c r="BE258" i="5"/>
  <c r="BE278" i="5"/>
  <c r="BE281" i="5"/>
  <c r="BE282" i="5"/>
  <c r="BE285" i="5"/>
  <c r="BE287" i="5"/>
  <c r="BE288" i="5"/>
  <c r="BE293" i="5"/>
  <c r="BE350" i="5"/>
  <c r="BE354" i="5"/>
  <c r="BE357" i="5"/>
  <c r="BE362" i="5"/>
  <c r="BE368" i="5"/>
  <c r="BE372" i="5"/>
  <c r="BE389" i="5"/>
  <c r="BE392" i="5"/>
  <c r="BE394" i="5"/>
  <c r="BE395" i="5"/>
  <c r="BE397" i="5"/>
  <c r="BE398" i="5"/>
  <c r="BE399" i="5"/>
  <c r="BE407" i="5"/>
  <c r="BE412" i="5"/>
  <c r="BE418" i="5"/>
  <c r="BE422" i="5"/>
  <c r="BE424" i="5"/>
  <c r="BE425" i="5"/>
  <c r="BE428" i="5"/>
  <c r="BE430" i="5"/>
  <c r="BE435" i="5"/>
  <c r="BE439" i="5"/>
  <c r="BE447" i="5"/>
  <c r="BE452" i="5"/>
  <c r="BE467" i="5"/>
  <c r="BE471" i="5"/>
  <c r="BE473" i="5"/>
  <c r="BE477" i="5"/>
  <c r="BE154" i="5"/>
  <c r="BE155" i="5"/>
  <c r="BE167" i="5"/>
  <c r="BE171" i="5"/>
  <c r="BE175" i="5"/>
  <c r="BE177" i="5"/>
  <c r="BE179" i="5"/>
  <c r="BE180" i="5"/>
  <c r="BE192" i="5"/>
  <c r="BE194" i="5"/>
  <c r="BE195" i="5"/>
  <c r="BE196" i="5"/>
  <c r="BE207" i="5"/>
  <c r="BE209" i="5"/>
  <c r="BE214" i="5"/>
  <c r="BE217" i="5"/>
  <c r="BE227" i="5"/>
  <c r="BE229" i="5"/>
  <c r="BE232" i="5"/>
  <c r="BE233" i="5"/>
  <c r="BE238" i="5"/>
  <c r="BE244" i="5"/>
  <c r="BE246" i="5"/>
  <c r="BE248" i="5"/>
  <c r="BE252" i="5"/>
  <c r="BE253" i="5"/>
  <c r="BE257" i="5"/>
  <c r="BE263" i="5"/>
  <c r="BE265" i="5"/>
  <c r="BE269" i="5"/>
  <c r="BE273" i="5"/>
  <c r="BE277" i="5"/>
  <c r="BE289" i="5"/>
  <c r="BE291" i="5"/>
  <c r="BE295" i="5"/>
  <c r="BE296" i="5"/>
  <c r="BE298" i="5"/>
  <c r="BE300" i="5"/>
  <c r="BE301" i="5"/>
  <c r="BE306" i="5"/>
  <c r="BE310" i="5"/>
  <c r="BE312" i="5"/>
  <c r="BE314" i="5"/>
  <c r="BE317" i="5"/>
  <c r="BE324" i="5"/>
  <c r="BE325" i="5"/>
  <c r="BE326" i="5"/>
  <c r="BE327" i="5"/>
  <c r="BE331" i="5"/>
  <c r="BE340" i="5"/>
  <c r="BE342" i="5"/>
  <c r="BE343" i="5"/>
  <c r="BE348" i="5"/>
  <c r="BE351" i="5"/>
  <c r="BE352" i="5"/>
  <c r="BE356" i="5"/>
  <c r="BE365" i="5"/>
  <c r="BE369" i="5"/>
  <c r="BE373" i="5"/>
  <c r="BE380" i="5"/>
  <c r="BE382" i="5"/>
  <c r="BE383" i="5"/>
  <c r="BE386" i="5"/>
  <c r="BE391" i="5"/>
  <c r="BE419" i="5"/>
  <c r="BE420" i="5"/>
  <c r="BE421" i="5"/>
  <c r="BE432" i="5"/>
  <c r="BE433" i="5"/>
  <c r="BE434" i="5"/>
  <c r="BE443" i="5"/>
  <c r="BE444" i="5"/>
  <c r="BE445" i="5"/>
  <c r="BE446" i="5"/>
  <c r="BE448" i="5"/>
  <c r="BE451" i="5"/>
  <c r="BE454" i="5"/>
  <c r="BE456" i="5"/>
  <c r="BE458" i="5"/>
  <c r="BE459" i="5"/>
  <c r="BE462" i="5"/>
  <c r="E85" i="5"/>
  <c r="BE153" i="5"/>
  <c r="BE156" i="5"/>
  <c r="BE166" i="5"/>
  <c r="BE184" i="5"/>
  <c r="BE188" i="5"/>
  <c r="BE197" i="5"/>
  <c r="BE198" i="5"/>
  <c r="BE200" i="5"/>
  <c r="BE201" i="5"/>
  <c r="BE204" i="5"/>
  <c r="BE205" i="5"/>
  <c r="BE206" i="5"/>
  <c r="BE208" i="5"/>
  <c r="BE210" i="5"/>
  <c r="BE212" i="5"/>
  <c r="BE223" i="5"/>
  <c r="BE237" i="5"/>
  <c r="BE242" i="5"/>
  <c r="BE243" i="5"/>
  <c r="BE245" i="5"/>
  <c r="BE250" i="5"/>
  <c r="BE254" i="5"/>
  <c r="BE255" i="5"/>
  <c r="BE260" i="5"/>
  <c r="BE266" i="5"/>
  <c r="BE267" i="5"/>
  <c r="BE270" i="5"/>
  <c r="BE271" i="5"/>
  <c r="BE272" i="5"/>
  <c r="BE274" i="5"/>
  <c r="BE279" i="5"/>
  <c r="BE284" i="5"/>
  <c r="BE290" i="5"/>
  <c r="BE292" i="5"/>
  <c r="BE294" i="5"/>
  <c r="BE303" i="5"/>
  <c r="BE304" i="5"/>
  <c r="BE307" i="5"/>
  <c r="BE308" i="5"/>
  <c r="BE309" i="5"/>
  <c r="BE311" i="5"/>
  <c r="BE316" i="5"/>
  <c r="BE319" i="5"/>
  <c r="BE320" i="5"/>
  <c r="BE323" i="5"/>
  <c r="BE329" i="5"/>
  <c r="BE337" i="5"/>
  <c r="BE341" i="5"/>
  <c r="BE349" i="5"/>
  <c r="BE353" i="5"/>
  <c r="BE355" i="5"/>
  <c r="BE361" i="5"/>
  <c r="BE366" i="5"/>
  <c r="BE370" i="5"/>
  <c r="BE371" i="5"/>
  <c r="BE374" i="5"/>
  <c r="BE378" i="5"/>
  <c r="BE387" i="5"/>
  <c r="BE390" i="5"/>
  <c r="BE400" i="5"/>
  <c r="BE401" i="5"/>
  <c r="BE403" i="5"/>
  <c r="BE406" i="5"/>
  <c r="BE410" i="5"/>
  <c r="BE411" i="5"/>
  <c r="BE413" i="5"/>
  <c r="BE414" i="5"/>
  <c r="BE417" i="5"/>
  <c r="BE429" i="5"/>
  <c r="BE431" i="5"/>
  <c r="BE437" i="5"/>
  <c r="BE440" i="5"/>
  <c r="BE442" i="5"/>
  <c r="BE449" i="5"/>
  <c r="BE460" i="5"/>
  <c r="BE461" i="5"/>
  <c r="BE463" i="5"/>
  <c r="BE472" i="5"/>
  <c r="BE475" i="5"/>
  <c r="BE152" i="5"/>
  <c r="BE157" i="5"/>
  <c r="BE159" i="5"/>
  <c r="BE161" i="5"/>
  <c r="BE164" i="5"/>
  <c r="BE174" i="5"/>
  <c r="BE176" i="5"/>
  <c r="BE182" i="5"/>
  <c r="BE183" i="5"/>
  <c r="BE187" i="5"/>
  <c r="BE189" i="5"/>
  <c r="BE190" i="5"/>
  <c r="BE202" i="5"/>
  <c r="BE213" i="5"/>
  <c r="BE218" i="5"/>
  <c r="BE224" i="5"/>
  <c r="BE234" i="5"/>
  <c r="BE235" i="5"/>
  <c r="BE236" i="5"/>
  <c r="BE240" i="5"/>
  <c r="BE241" i="5"/>
  <c r="BE256" i="5"/>
  <c r="BE264" i="5"/>
  <c r="BE276" i="5"/>
  <c r="BE280" i="5"/>
  <c r="BE283" i="5"/>
  <c r="BE297" i="5"/>
  <c r="BE302" i="5"/>
  <c r="BE305" i="5"/>
  <c r="BE313" i="5"/>
  <c r="BE315" i="5"/>
  <c r="BE318" i="5"/>
  <c r="BE321" i="5"/>
  <c r="BE322" i="5"/>
  <c r="BE330" i="5"/>
  <c r="BE332" i="5"/>
  <c r="BE333" i="5"/>
  <c r="BE334" i="5"/>
  <c r="BE335" i="5"/>
  <c r="BE336" i="5"/>
  <c r="BE338" i="5"/>
  <c r="BE339" i="5"/>
  <c r="BE344" i="5"/>
  <c r="BE345" i="5"/>
  <c r="BE346" i="5"/>
  <c r="BE358" i="5"/>
  <c r="BE359" i="5"/>
  <c r="BE363" i="5"/>
  <c r="BE364" i="5"/>
  <c r="BE367" i="5"/>
  <c r="BE375" i="5"/>
  <c r="BE376" i="5"/>
  <c r="BE379" i="5"/>
  <c r="BE381" i="5"/>
  <c r="BE384" i="5"/>
  <c r="BE385" i="5"/>
  <c r="BE388" i="5"/>
  <c r="BE393" i="5"/>
  <c r="BE396" i="5"/>
  <c r="BE402" i="5"/>
  <c r="BE404" i="5"/>
  <c r="BE405" i="5"/>
  <c r="BE408" i="5"/>
  <c r="BE409" i="5"/>
  <c r="BE415" i="5"/>
  <c r="BE423" i="5"/>
  <c r="BE426" i="5"/>
  <c r="BE436" i="5"/>
  <c r="BE441" i="5"/>
  <c r="BE450" i="5"/>
  <c r="BE453" i="5"/>
  <c r="BE457" i="5"/>
  <c r="BE465" i="5"/>
  <c r="BE466" i="5"/>
  <c r="BE469" i="5"/>
  <c r="BE470" i="5"/>
  <c r="BE474" i="5"/>
  <c r="J91" i="4"/>
  <c r="F94" i="4"/>
  <c r="BE140" i="4"/>
  <c r="BE150" i="4"/>
  <c r="BE151" i="4"/>
  <c r="BE156" i="4"/>
  <c r="BE161" i="4"/>
  <c r="BE166" i="4"/>
  <c r="BE168" i="4"/>
  <c r="BE173" i="4"/>
  <c r="BE177" i="4"/>
  <c r="BE183" i="4"/>
  <c r="BE187" i="4"/>
  <c r="BE198" i="4"/>
  <c r="BE201" i="4"/>
  <c r="BE202" i="4"/>
  <c r="BE203" i="4"/>
  <c r="E85" i="4"/>
  <c r="BE142" i="4"/>
  <c r="BE145" i="4"/>
  <c r="BE146" i="4"/>
  <c r="BE158" i="4"/>
  <c r="BE169" i="4"/>
  <c r="BE178" i="4"/>
  <c r="BE181" i="4"/>
  <c r="BE189" i="4"/>
  <c r="BE193" i="4"/>
  <c r="BE197" i="4"/>
  <c r="BE204" i="4"/>
  <c r="BE206" i="4"/>
  <c r="BE212" i="4"/>
  <c r="BE222" i="4"/>
  <c r="BE224" i="4"/>
  <c r="BE226" i="4"/>
  <c r="BE227" i="4"/>
  <c r="BE232" i="4"/>
  <c r="BE233" i="4"/>
  <c r="BE234" i="4"/>
  <c r="BE235" i="4"/>
  <c r="BE241" i="4"/>
  <c r="BE242" i="4"/>
  <c r="BE244" i="4"/>
  <c r="BE141" i="4"/>
  <c r="BE143" i="4"/>
  <c r="BE149" i="4"/>
  <c r="BE159" i="4"/>
  <c r="BE162" i="4"/>
  <c r="BE165" i="4"/>
  <c r="BE170" i="4"/>
  <c r="BE176" i="4"/>
  <c r="BE186" i="4"/>
  <c r="BE192" i="4"/>
  <c r="BE217" i="4"/>
  <c r="BE231" i="4"/>
  <c r="BE236" i="4"/>
  <c r="BE243" i="4"/>
  <c r="BE147" i="4"/>
  <c r="BE148" i="4"/>
  <c r="BE152" i="4"/>
  <c r="BE153" i="4"/>
  <c r="BE154" i="4"/>
  <c r="BE157" i="4"/>
  <c r="BE160" i="4"/>
  <c r="BE163" i="4"/>
  <c r="BE167" i="4"/>
  <c r="BE171" i="4"/>
  <c r="BE180" i="4"/>
  <c r="BE182" i="4"/>
  <c r="BE185" i="4"/>
  <c r="BE188" i="4"/>
  <c r="BE190" i="4"/>
  <c r="BE194" i="4"/>
  <c r="BE195" i="4"/>
  <c r="BE196" i="4"/>
  <c r="BE199" i="4"/>
  <c r="BE200" i="4"/>
  <c r="BE205" i="4"/>
  <c r="BE207" i="4"/>
  <c r="BE209" i="4"/>
  <c r="BE210" i="4"/>
  <c r="BE211" i="4"/>
  <c r="BE213" i="4"/>
  <c r="BE214" i="4"/>
  <c r="BE215" i="4"/>
  <c r="BE216" i="4"/>
  <c r="BE218" i="4"/>
  <c r="BE219" i="4"/>
  <c r="BE220" i="4"/>
  <c r="BE221" i="4"/>
  <c r="BE223" i="4"/>
  <c r="BE225" i="4"/>
  <c r="BE229" i="4"/>
  <c r="BE230" i="4"/>
  <c r="BE237" i="4"/>
  <c r="BE238" i="4"/>
  <c r="BE239" i="4"/>
  <c r="BE245" i="4"/>
  <c r="BE246" i="4"/>
  <c r="BE247" i="4"/>
  <c r="BE248" i="4"/>
  <c r="BE140" i="3"/>
  <c r="BE142" i="3"/>
  <c r="BE143" i="3"/>
  <c r="BE144" i="3"/>
  <c r="BE147" i="3"/>
  <c r="BE149" i="3"/>
  <c r="BE152" i="3"/>
  <c r="BE153" i="3"/>
  <c r="BE155" i="3"/>
  <c r="BE165" i="3"/>
  <c r="BE167" i="3"/>
  <c r="BE172" i="3"/>
  <c r="BE180" i="3"/>
  <c r="BE185" i="3"/>
  <c r="BE187" i="3"/>
  <c r="BE190" i="3"/>
  <c r="BE191" i="3"/>
  <c r="BE197" i="3"/>
  <c r="BE201" i="3"/>
  <c r="BE204" i="3"/>
  <c r="BE208" i="3"/>
  <c r="BE217" i="3"/>
  <c r="BE221" i="3"/>
  <c r="BE222" i="3"/>
  <c r="BE224" i="3"/>
  <c r="F94" i="3"/>
  <c r="E124" i="3"/>
  <c r="J130" i="3"/>
  <c r="BE139" i="3"/>
  <c r="BE150" i="3"/>
  <c r="BE151" i="3"/>
  <c r="BE154" i="3"/>
  <c r="BE158" i="3"/>
  <c r="BE159" i="3"/>
  <c r="BE164" i="3"/>
  <c r="BE177" i="3"/>
  <c r="BE181" i="3"/>
  <c r="BE184" i="3"/>
  <c r="BE194" i="3"/>
  <c r="BE196" i="3"/>
  <c r="BE200" i="3"/>
  <c r="BE205" i="3"/>
  <c r="BE206" i="3"/>
  <c r="BE207" i="3"/>
  <c r="BE209" i="3"/>
  <c r="BE210" i="3"/>
  <c r="BE212" i="3"/>
  <c r="BE213" i="3"/>
  <c r="BE214" i="3"/>
  <c r="BE215" i="3"/>
  <c r="BE223" i="3"/>
  <c r="BE141" i="3"/>
  <c r="BE156" i="3"/>
  <c r="BE160" i="3"/>
  <c r="BE162" i="3"/>
  <c r="BE163" i="3"/>
  <c r="BE171" i="3"/>
  <c r="BE174" i="3"/>
  <c r="BE179" i="3"/>
  <c r="BE182" i="3"/>
  <c r="BE183" i="3"/>
  <c r="BE188" i="3"/>
  <c r="BE195" i="3"/>
  <c r="BE198" i="3"/>
  <c r="BE199" i="3"/>
  <c r="BE216" i="3"/>
  <c r="BE145" i="3"/>
  <c r="BE146" i="3"/>
  <c r="BE170" i="3"/>
  <c r="BE175" i="3"/>
  <c r="BE176" i="3"/>
  <c r="BE189" i="3"/>
  <c r="BE193" i="3"/>
  <c r="BE202" i="3"/>
  <c r="BE211" i="3"/>
  <c r="BE218" i="3"/>
  <c r="BE220" i="3"/>
  <c r="BE225" i="3"/>
  <c r="BE226" i="3"/>
  <c r="BE227" i="3"/>
  <c r="E125" i="2"/>
  <c r="J131" i="2"/>
  <c r="BE141" i="2"/>
  <c r="BE145" i="2"/>
  <c r="BE146" i="2"/>
  <c r="BE149" i="2"/>
  <c r="BE165" i="2"/>
  <c r="BE167" i="2"/>
  <c r="BE174" i="2"/>
  <c r="BE175" i="2"/>
  <c r="BE176" i="2"/>
  <c r="BE177" i="2"/>
  <c r="BE185" i="2"/>
  <c r="BE190" i="2"/>
  <c r="BE192" i="2"/>
  <c r="BE194" i="2"/>
  <c r="BE201" i="2"/>
  <c r="BE202" i="2"/>
  <c r="BE206" i="2"/>
  <c r="BE209" i="2"/>
  <c r="BE227" i="2"/>
  <c r="BE228" i="2"/>
  <c r="BE233" i="2"/>
  <c r="BE236" i="2"/>
  <c r="F94" i="2"/>
  <c r="BE142" i="2"/>
  <c r="BE152" i="2"/>
  <c r="BE159" i="2"/>
  <c r="BE161" i="2"/>
  <c r="BE163" i="2"/>
  <c r="BE164" i="2"/>
  <c r="BE172" i="2"/>
  <c r="BE189" i="2"/>
  <c r="BE199" i="2"/>
  <c r="BE200" i="2"/>
  <c r="BE203" i="2"/>
  <c r="BE205" i="2"/>
  <c r="BE208" i="2"/>
  <c r="BE216" i="2"/>
  <c r="BE234" i="2"/>
  <c r="BE239" i="2"/>
  <c r="BE244" i="2"/>
  <c r="BE246" i="2"/>
  <c r="BE248" i="2"/>
  <c r="BE259" i="2"/>
  <c r="BE140" i="2"/>
  <c r="BE148" i="2"/>
  <c r="BE150" i="2"/>
  <c r="BE151" i="2"/>
  <c r="BE153" i="2"/>
  <c r="BE154" i="2"/>
  <c r="BE155" i="2"/>
  <c r="BE157" i="2"/>
  <c r="BE162" i="2"/>
  <c r="BE166" i="2"/>
  <c r="BE170" i="2"/>
  <c r="BE183" i="2"/>
  <c r="BE184" i="2"/>
  <c r="BE188" i="2"/>
  <c r="BE193" i="2"/>
  <c r="BE196" i="2"/>
  <c r="BE197" i="2"/>
  <c r="BE204" i="2"/>
  <c r="BE212" i="2"/>
  <c r="BE213" i="2"/>
  <c r="BE215" i="2"/>
  <c r="BE218" i="2"/>
  <c r="BE223" i="2"/>
  <c r="BE225" i="2"/>
  <c r="BE229" i="2"/>
  <c r="BE147" i="2"/>
  <c r="BE158" i="2"/>
  <c r="BE160" i="2"/>
  <c r="BE168" i="2"/>
  <c r="BE171" i="2"/>
  <c r="BE178" i="2"/>
  <c r="BE180" i="2"/>
  <c r="BE187" i="2"/>
  <c r="BE195" i="2"/>
  <c r="BE207" i="2"/>
  <c r="BE210" i="2"/>
  <c r="BE211" i="2"/>
  <c r="BE214" i="2"/>
  <c r="BE217" i="2"/>
  <c r="BE219" i="2"/>
  <c r="BE220" i="2"/>
  <c r="BE221" i="2"/>
  <c r="BE222" i="2"/>
  <c r="BE226" i="2"/>
  <c r="BE230" i="2"/>
  <c r="BE231" i="2"/>
  <c r="BE232" i="2"/>
  <c r="BE235" i="2"/>
  <c r="BE237" i="2"/>
  <c r="BE238" i="2"/>
  <c r="BE240" i="2"/>
  <c r="BE241" i="2"/>
  <c r="BE242" i="2"/>
  <c r="BE245" i="2"/>
  <c r="BE247" i="2"/>
  <c r="BE249" i="2"/>
  <c r="BE250" i="2"/>
  <c r="BE251" i="2"/>
  <c r="BE252" i="2"/>
  <c r="BE253" i="2"/>
  <c r="BE254" i="2"/>
  <c r="BE256" i="2"/>
  <c r="BE257" i="2"/>
  <c r="BE258" i="2"/>
  <c r="BE260" i="2"/>
  <c r="BE261" i="2"/>
  <c r="BE262" i="2"/>
  <c r="BE263" i="2"/>
  <c r="F38" i="2"/>
  <c r="BA96" i="1" s="1"/>
  <c r="J38" i="2"/>
  <c r="AW96" i="1" s="1"/>
  <c r="F39" i="3"/>
  <c r="BB97" i="1" s="1"/>
  <c r="J38" i="3"/>
  <c r="AW97" i="1" s="1"/>
  <c r="F41" i="4"/>
  <c r="BD98" i="1" s="1"/>
  <c r="J38" i="4"/>
  <c r="AW98" i="1" s="1"/>
  <c r="F40" i="5"/>
  <c r="BC99" i="1" s="1"/>
  <c r="F37" i="6"/>
  <c r="BB100" i="1" s="1"/>
  <c r="F39" i="6"/>
  <c r="BD100" i="1" s="1"/>
  <c r="F39" i="7"/>
  <c r="BD101" i="1" s="1"/>
  <c r="F39" i="8"/>
  <c r="BD102" i="1" s="1"/>
  <c r="F38" i="9"/>
  <c r="BC103" i="1" s="1"/>
  <c r="F41" i="2"/>
  <c r="BD96" i="1" s="1"/>
  <c r="F40" i="2"/>
  <c r="BC96" i="1" s="1"/>
  <c r="F40" i="3"/>
  <c r="BC97" i="1" s="1"/>
  <c r="F39" i="4"/>
  <c r="BB98" i="1" s="1"/>
  <c r="F41" i="5"/>
  <c r="BD99" i="1" s="1"/>
  <c r="F39" i="5"/>
  <c r="BB99" i="1" s="1"/>
  <c r="J36" i="6"/>
  <c r="AW100" i="1" s="1"/>
  <c r="F37" i="7"/>
  <c r="BB101" i="1" s="1"/>
  <c r="F38" i="7"/>
  <c r="BC101" i="1" s="1"/>
  <c r="F36" i="7"/>
  <c r="BA101" i="1" s="1"/>
  <c r="F37" i="8"/>
  <c r="BB102" i="1" s="1"/>
  <c r="J36" i="8"/>
  <c r="AW102" i="1" s="1"/>
  <c r="J36" i="9"/>
  <c r="AW103" i="1" s="1"/>
  <c r="F39" i="9"/>
  <c r="BD103" i="1" s="1"/>
  <c r="AS94" i="1"/>
  <c r="F39" i="2"/>
  <c r="BB96" i="1"/>
  <c r="F38" i="3"/>
  <c r="BA97" i="1"/>
  <c r="F41" i="3"/>
  <c r="BD97" i="1"/>
  <c r="F38" i="4"/>
  <c r="BA98" i="1" s="1"/>
  <c r="F40" i="4"/>
  <c r="BC98" i="1" s="1"/>
  <c r="J38" i="5"/>
  <c r="AW99" i="1" s="1"/>
  <c r="F38" i="5"/>
  <c r="BA99" i="1"/>
  <c r="F36" i="6"/>
  <c r="BA100" i="1"/>
  <c r="F38" i="6"/>
  <c r="BC100" i="1"/>
  <c r="J36" i="7"/>
  <c r="AW101" i="1" s="1"/>
  <c r="F36" i="8"/>
  <c r="BA102" i="1" s="1"/>
  <c r="F38" i="8"/>
  <c r="BC102" i="1" s="1"/>
  <c r="F36" i="9"/>
  <c r="BA103" i="1"/>
  <c r="F37" i="9"/>
  <c r="BB103" i="1"/>
  <c r="P188" i="7" l="1"/>
  <c r="R188" i="7"/>
  <c r="P261" i="5"/>
  <c r="P149" i="5" s="1"/>
  <c r="AU99" i="1" s="1"/>
  <c r="R174" i="4"/>
  <c r="T168" i="3"/>
  <c r="T136" i="3"/>
  <c r="P144" i="8"/>
  <c r="P131" i="8" s="1"/>
  <c r="AU102" i="1" s="1"/>
  <c r="T204" i="6"/>
  <c r="R181" i="2"/>
  <c r="R137" i="2" s="1"/>
  <c r="P181" i="2"/>
  <c r="P174" i="4"/>
  <c r="R138" i="4"/>
  <c r="R137" i="4" s="1"/>
  <c r="R168" i="3"/>
  <c r="R125" i="7"/>
  <c r="R204" i="6"/>
  <c r="T261" i="5"/>
  <c r="P150" i="5"/>
  <c r="P138" i="4"/>
  <c r="P204" i="6"/>
  <c r="R261" i="5"/>
  <c r="T150" i="5"/>
  <c r="T149" i="5"/>
  <c r="P125" i="7"/>
  <c r="AU101" i="1" s="1"/>
  <c r="T174" i="4"/>
  <c r="P137" i="3"/>
  <c r="T181" i="2"/>
  <c r="T138" i="2"/>
  <c r="R144" i="8"/>
  <c r="R131" i="8" s="1"/>
  <c r="P134" i="6"/>
  <c r="T138" i="4"/>
  <c r="T137" i="4" s="1"/>
  <c r="T125" i="7"/>
  <c r="T134" i="6"/>
  <c r="T133" i="6" s="1"/>
  <c r="P168" i="3"/>
  <c r="R137" i="3"/>
  <c r="R136" i="3"/>
  <c r="R150" i="5"/>
  <c r="R149" i="5" s="1"/>
  <c r="R138" i="2"/>
  <c r="T144" i="8"/>
  <c r="T131" i="8"/>
  <c r="R134" i="6"/>
  <c r="R133" i="6" s="1"/>
  <c r="P138" i="2"/>
  <c r="P137" i="2" s="1"/>
  <c r="AU96" i="1" s="1"/>
  <c r="BK138" i="2"/>
  <c r="J138" i="2" s="1"/>
  <c r="J99" i="2" s="1"/>
  <c r="BK181" i="2"/>
  <c r="J181" i="2"/>
  <c r="J105" i="2" s="1"/>
  <c r="BK174" i="4"/>
  <c r="J174" i="4" s="1"/>
  <c r="J105" i="4" s="1"/>
  <c r="BK188" i="7"/>
  <c r="J188" i="7" s="1"/>
  <c r="J98" i="7" s="1"/>
  <c r="BK261" i="5"/>
  <c r="J261" i="5" s="1"/>
  <c r="J108" i="5" s="1"/>
  <c r="BK144" i="8"/>
  <c r="J144" i="8" s="1"/>
  <c r="J102" i="8" s="1"/>
  <c r="BK168" i="3"/>
  <c r="J168" i="3" s="1"/>
  <c r="J104" i="3" s="1"/>
  <c r="BK138" i="4"/>
  <c r="J138" i="4" s="1"/>
  <c r="J99" i="4" s="1"/>
  <c r="BK137" i="3"/>
  <c r="BK150" i="5"/>
  <c r="J150" i="5" s="1"/>
  <c r="J99" i="5" s="1"/>
  <c r="BK134" i="6"/>
  <c r="J134" i="6" s="1"/>
  <c r="J97" i="6" s="1"/>
  <c r="BK204" i="6"/>
  <c r="J204" i="6" s="1"/>
  <c r="J105" i="6" s="1"/>
  <c r="BK125" i="7"/>
  <c r="J125" i="7" s="1"/>
  <c r="J96" i="7" s="1"/>
  <c r="J30" i="7" s="1"/>
  <c r="J32" i="7" s="1"/>
  <c r="AG101" i="1" s="1"/>
  <c r="BK132" i="8"/>
  <c r="J132" i="8" s="1"/>
  <c r="J97" i="8" s="1"/>
  <c r="BK125" i="9"/>
  <c r="J125" i="9" s="1"/>
  <c r="J97" i="9" s="1"/>
  <c r="F35" i="8"/>
  <c r="AZ102" i="1" s="1"/>
  <c r="F37" i="2"/>
  <c r="AZ96" i="1" s="1"/>
  <c r="J37" i="4"/>
  <c r="AV98" i="1" s="1"/>
  <c r="AT98" i="1" s="1"/>
  <c r="BB95" i="1"/>
  <c r="AX95" i="1" s="1"/>
  <c r="BD95" i="1"/>
  <c r="BA95" i="1"/>
  <c r="BC95" i="1"/>
  <c r="J35" i="6"/>
  <c r="AV100" i="1" s="1"/>
  <c r="AT100" i="1" s="1"/>
  <c r="F35" i="6"/>
  <c r="AZ100" i="1" s="1"/>
  <c r="F35" i="7"/>
  <c r="AZ101" i="1" s="1"/>
  <c r="F35" i="9"/>
  <c r="AZ103" i="1"/>
  <c r="J37" i="2"/>
  <c r="AV96" i="1" s="1"/>
  <c r="AT96" i="1" s="1"/>
  <c r="F37" i="5"/>
  <c r="AZ99" i="1" s="1"/>
  <c r="J35" i="7"/>
  <c r="AV101" i="1" s="1"/>
  <c r="AT101" i="1" s="1"/>
  <c r="J37" i="3"/>
  <c r="AV97" i="1" s="1"/>
  <c r="AT97" i="1" s="1"/>
  <c r="F37" i="3"/>
  <c r="AZ97" i="1" s="1"/>
  <c r="F37" i="4"/>
  <c r="AZ98" i="1" s="1"/>
  <c r="J37" i="5"/>
  <c r="AV99" i="1" s="1"/>
  <c r="AT99" i="1" s="1"/>
  <c r="J35" i="8"/>
  <c r="AV102" i="1"/>
  <c r="AT102" i="1"/>
  <c r="J35" i="9"/>
  <c r="AV103" i="1" s="1"/>
  <c r="AT103" i="1" s="1"/>
  <c r="P133" i="6" l="1"/>
  <c r="AU100" i="1" s="1"/>
  <c r="P137" i="4"/>
  <c r="AU98" i="1" s="1"/>
  <c r="T137" i="2"/>
  <c r="BK136" i="3"/>
  <c r="J136" i="3" s="1"/>
  <c r="J98" i="3" s="1"/>
  <c r="J32" i="3" s="1"/>
  <c r="J34" i="3" s="1"/>
  <c r="AG97" i="1" s="1"/>
  <c r="AN97" i="1" s="1"/>
  <c r="P136" i="3"/>
  <c r="AU97" i="1"/>
  <c r="BK137" i="2"/>
  <c r="J137" i="2"/>
  <c r="J98" i="2" s="1"/>
  <c r="J32" i="2" s="1"/>
  <c r="J34" i="2" s="1"/>
  <c r="AG96" i="1" s="1"/>
  <c r="J137" i="3"/>
  <c r="J99" i="3" s="1"/>
  <c r="BK137" i="4"/>
  <c r="J137" i="4"/>
  <c r="J98" i="4" s="1"/>
  <c r="J32" i="4" s="1"/>
  <c r="J34" i="4" s="1"/>
  <c r="AG98" i="1" s="1"/>
  <c r="BK133" i="6"/>
  <c r="J133" i="6" s="1"/>
  <c r="J96" i="6" s="1"/>
  <c r="J114" i="6" s="1"/>
  <c r="BK149" i="5"/>
  <c r="J149" i="5" s="1"/>
  <c r="J98" i="5" s="1"/>
  <c r="J32" i="5" s="1"/>
  <c r="J34" i="5" s="1"/>
  <c r="AG99" i="1" s="1"/>
  <c r="BK131" i="8"/>
  <c r="J131" i="8" s="1"/>
  <c r="J96" i="8" s="1"/>
  <c r="J112" i="8" s="1"/>
  <c r="BK124" i="9"/>
  <c r="J124" i="9"/>
  <c r="J96" i="9" s="1"/>
  <c r="J30" i="9" s="1"/>
  <c r="J32" i="9" s="1"/>
  <c r="AG103" i="1" s="1"/>
  <c r="J41" i="7"/>
  <c r="J43" i="3"/>
  <c r="AN101" i="1"/>
  <c r="AU95" i="1"/>
  <c r="AU94" i="1" s="1"/>
  <c r="BA94" i="1"/>
  <c r="AW94" i="1" s="1"/>
  <c r="AK30" i="1" s="1"/>
  <c r="BD94" i="1"/>
  <c r="W33" i="1"/>
  <c r="AW95" i="1"/>
  <c r="AY95" i="1"/>
  <c r="BB94" i="1"/>
  <c r="AX94" i="1" s="1"/>
  <c r="BC94" i="1"/>
  <c r="AY94" i="1" s="1"/>
  <c r="J115" i="3"/>
  <c r="AZ95" i="1"/>
  <c r="AV95" i="1" s="1"/>
  <c r="J106" i="7"/>
  <c r="AG95" i="1" l="1"/>
  <c r="J43" i="2"/>
  <c r="J43" i="4"/>
  <c r="J41" i="9"/>
  <c r="J43" i="5"/>
  <c r="J30" i="8"/>
  <c r="J32" i="8" s="1"/>
  <c r="AG102" i="1" s="1"/>
  <c r="J30" i="6"/>
  <c r="AN98" i="1"/>
  <c r="AN96" i="1"/>
  <c r="AN99" i="1"/>
  <c r="AN103" i="1"/>
  <c r="W30" i="1"/>
  <c r="W32" i="1"/>
  <c r="J105" i="9"/>
  <c r="AT95" i="1"/>
  <c r="AN95" i="1" s="1"/>
  <c r="J116" i="2"/>
  <c r="J116" i="4"/>
  <c r="J128" i="5"/>
  <c r="W31" i="1"/>
  <c r="J32" i="6"/>
  <c r="AG100" i="1" s="1"/>
  <c r="AZ94" i="1"/>
  <c r="W29" i="1" s="1"/>
  <c r="J41" i="6" l="1"/>
  <c r="J41" i="8"/>
  <c r="AN100" i="1"/>
  <c r="AN102" i="1"/>
  <c r="AG94" i="1"/>
  <c r="AK26" i="1" s="1"/>
  <c r="AV94" i="1"/>
  <c r="AK29" i="1" s="1"/>
  <c r="AK35" i="1" l="1"/>
  <c r="AT94" i="1"/>
  <c r="AN94" i="1" l="1"/>
</calcChain>
</file>

<file path=xl/sharedStrings.xml><?xml version="1.0" encoding="utf-8"?>
<sst xmlns="http://schemas.openxmlformats.org/spreadsheetml/2006/main" count="13064" uniqueCount="2435">
  <si>
    <t>Export Komplet</t>
  </si>
  <si>
    <t/>
  </si>
  <si>
    <t>2.0</t>
  </si>
  <si>
    <t>ZAMOK</t>
  </si>
  <si>
    <t>False</t>
  </si>
  <si>
    <t>{97469f08-267a-42c1-a2e8-3cd80fc915e1}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</si>
  <si>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</si>
  <si>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</si>
  <si>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</si>
  <si>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</si>
  <si>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</si>
  <si>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</si>
  <si>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</si>
  <si>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2023/034</t>
  </si>
  <si>
    <t>Stavba:</t>
  </si>
  <si>
    <t>Stavební úpravy, přístavba a nástavba objektu - Objekt občanského vybavení a umístění TČ</t>
  </si>
  <si>
    <t>KSO:</t>
  </si>
  <si>
    <t>CC-CZ:</t>
  </si>
  <si>
    <t>Místo:</t>
  </si>
  <si>
    <t>p.č. 1006/1, 1006/44 a p.č. st. 52, k.ú. Kozojedy</t>
  </si>
  <si>
    <t>Datum:</t>
  </si>
  <si>
    <t>12. 4. 2023</t>
  </si>
  <si>
    <t>Zadavatel:</t>
  </si>
  <si>
    <t>IČ:</t>
  </si>
  <si>
    <t>Obec Kozojedy, 9. května 40, 28163 Kozojedy</t>
  </si>
  <si>
    <t>DIČ:</t>
  </si>
  <si>
    <t>Zhotovitel:</t>
  </si>
  <si>
    <t xml:space="preserve"> </t>
  </si>
  <si>
    <t>Projektant:</t>
  </si>
  <si>
    <t>KFJ poject s.r.o.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</si>
  <si>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</si>
  <si>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</si>
  <si>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</si>
  <si>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</si>
  <si>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</si>
  <si>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</si>
  <si>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</si>
  <si>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</si>
  <si>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</si>
  <si>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</si>
  <si>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</si>
  <si>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</si>
  <si>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</si>
  <si>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</si>
  <si>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</si>
  <si>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</si>
  <si>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</si>
  <si>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</si>
  <si>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</si>
  <si>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</si>
  <si>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</si>
  <si>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</si>
  <si>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</si>
  <si>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</si>
  <si>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</si>
  <si>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</si>
  <si>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</si>
  <si>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</si>
  <si>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</si>
  <si>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</si>
  <si>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</si>
  <si>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</si>
  <si>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</si>
  <si>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</si>
  <si>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</si>
  <si>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</si>
  <si>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</si>
  <si>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</si>
  <si>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</si>
  <si>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</si>
  <si>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</si>
  <si>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</si>
  <si>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</si>
  <si>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</si>
  <si>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</si>
  <si>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</si>
  <si>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</si>
  <si>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01</t>
  </si>
  <si>
    <t>Architektonicko stavební část</t>
  </si>
  <si>
    <t>STA</t>
  </si>
  <si>
    <t>1</t>
  </si>
  <si>
    <t>{eff99bcc-904e-45f0-8f5a-fadbe7bedd49}</t>
  </si>
  <si>
    <t>2</t>
  </si>
  <si>
    <t>/</t>
  </si>
  <si>
    <t>D1</t>
  </si>
  <si>
    <t>1.NP-Levý prostor</t>
  </si>
  <si>
    <t>Soupis</t>
  </si>
  <si>
    <t>{80a43865-1ead-4521-9e0f-c2fc33d0f50c}</t>
  </si>
  <si>
    <t>D2</t>
  </si>
  <si>
    <t>1.NP-prodejna</t>
  </si>
  <si>
    <t>{35a3894c-e98c-4dd7-8ce2-7dfdbf2d9b9c}</t>
  </si>
  <si>
    <t>D3</t>
  </si>
  <si>
    <t>1.NP-pravý prostor</t>
  </si>
  <si>
    <t>{625270dc-72fa-4be2-a85f-288e474449fd}</t>
  </si>
  <si>
    <t>D4</t>
  </si>
  <si>
    <t>Přístavba, nástavba, 2.NP</t>
  </si>
  <si>
    <t>{26cc5e64-a7eb-4173-a364-03607696ae38}</t>
  </si>
  <si>
    <t>02</t>
  </si>
  <si>
    <t>ZTI</t>
  </si>
  <si>
    <t>{26af12cc-4f6b-4736-a4c6-68778b22802e}</t>
  </si>
  <si>
    <t>03</t>
  </si>
  <si>
    <t>Elektroinstalace</t>
  </si>
  <si>
    <t>{97887160-aa80-4725-8d8f-d7b535d0b064}</t>
  </si>
  <si>
    <t>04</t>
  </si>
  <si>
    <t>Vytápění</t>
  </si>
  <si>
    <t>{6241e4d7-fabe-47d4-bf72-8da65427f913}</t>
  </si>
  <si>
    <t>05</t>
  </si>
  <si>
    <t>VRN</t>
  </si>
  <si>
    <t>{292a76cc-48a0-4ae9-a5db-5814e7aaa783}</t>
  </si>
  <si>
    <t>KRYCÍ LIST SOUPISU PRACÍ</t>
  </si>
  <si>
    <t>Objekt:</t>
  </si>
  <si>
    <t>01 - Architektonicko stavební část</t>
  </si>
  <si>
    <t>Soupis:</t>
  </si>
  <si>
    <t>D1 - 1.NP-Levý prostor</t>
  </si>
  <si>
    <t>Náklady z rozpočtu</t>
  </si>
  <si>
    <t>Ostatní náklady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</si>
  <si>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</si>
  <si>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</si>
  <si>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</si>
  <si>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</si>
  <si>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</si>
  <si>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</si>
  <si>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</si>
  <si>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</si>
  <si>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</si>
  <si>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</si>
  <si>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</si>
  <si>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</si>
  <si>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</si>
  <si>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</si>
  <si>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</si>
  <si>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</si>
  <si>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</si>
  <si>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784 - Dokončovací práce - malby a tapety</t>
  </si>
  <si>
    <t>2) Ostatní náklady</t>
  </si>
  <si>
    <t>Celkové náklady za stavbu 1) + 2)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</si>
  <si>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</si>
  <si>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</si>
  <si>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</si>
  <si>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</si>
  <si>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</si>
  <si>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</si>
  <si>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</si>
  <si>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</si>
  <si>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</si>
  <si>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</si>
  <si>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</si>
  <si>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</si>
  <si>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</si>
  <si>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</si>
  <si>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</si>
  <si>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</si>
  <si>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</si>
  <si>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</si>
  <si>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</si>
  <si>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317168012</t>
  </si>
  <si>
    <t>Překlad keramický plochý š 115 mm dl 1250 mm</t>
  </si>
  <si>
    <t>kus</t>
  </si>
  <si>
    <t>4</t>
  </si>
  <si>
    <t>-1389848442</t>
  </si>
  <si>
    <t>342244211</t>
  </si>
  <si>
    <t>Příčka z cihel broušených na tenkovrstvou maltu tloušťky 115 mm</t>
  </si>
  <si>
    <t>m2</t>
  </si>
  <si>
    <t>-1799763759</t>
  </si>
  <si>
    <t>346272266</t>
  </si>
  <si>
    <t>Přizdívka z pórobetonových tvárnic tl 200 mm</t>
  </si>
  <si>
    <t>1774319531</t>
  </si>
  <si>
    <t>P</t>
  </si>
  <si>
    <t>Poznámka k položce:_x000D_
obezdívka nádržky WC</t>
  </si>
  <si>
    <t>6</t>
  </si>
  <si>
    <t>Úpravy povrchů, podlahy a osazování výplní</t>
  </si>
  <si>
    <t>611131121</t>
  </si>
  <si>
    <t>Penetrační disperzní nátěr vnitřních stropů nanášený ručně</t>
  </si>
  <si>
    <t>248012051</t>
  </si>
  <si>
    <t>5</t>
  </si>
  <si>
    <t>611321141</t>
  </si>
  <si>
    <t>Vápenocementová omítka štuková dvouvrstvá vnitřních stropů rovných nanášená ručně</t>
  </si>
  <si>
    <t>663703176</t>
  </si>
  <si>
    <t>611321191</t>
  </si>
  <si>
    <t>Příplatek k vápenocementové omítce vnitřních stropů za každých dalších 5 mm tloušťky ručně</t>
  </si>
  <si>
    <t>-2044417101</t>
  </si>
  <si>
    <t>7</t>
  </si>
  <si>
    <t>612131121</t>
  </si>
  <si>
    <t>Penetrační disperzní nátěr vnitřních stěn nanášený ručně</t>
  </si>
  <si>
    <t>532335391</t>
  </si>
  <si>
    <t>8</t>
  </si>
  <si>
    <t>612321121</t>
  </si>
  <si>
    <t>Vápenocementová omítka hladká jednovrstvá vnitřních stěn nanášená ručně</t>
  </si>
  <si>
    <t>-1103742962</t>
  </si>
  <si>
    <t>9</t>
  </si>
  <si>
    <t>612321141</t>
  </si>
  <si>
    <t>Vápenocementová omítka štuková dvouvrstvá vnitřních stěn nanášená ručně</t>
  </si>
  <si>
    <t>1209408886</t>
  </si>
  <si>
    <t>10</t>
  </si>
  <si>
    <t>612321191</t>
  </si>
  <si>
    <t>Příplatek k vápenocementové omítce vnitřních stěn za každých dalších 5 mm tloušťky ručně</t>
  </si>
  <si>
    <t>-627499130</t>
  </si>
  <si>
    <t>11</t>
  </si>
  <si>
    <t>631311114</t>
  </si>
  <si>
    <t>Mazanina tl přes 50 do 80 mm z betonu prostého bez zvýšených nároků na prostředí tř. C 16/20</t>
  </si>
  <si>
    <t>m3</t>
  </si>
  <si>
    <t>-1627897531</t>
  </si>
  <si>
    <t>12</t>
  </si>
  <si>
    <t>631319171</t>
  </si>
  <si>
    <t>Příplatek k mazanině tl přes 50 do 80 mm za stržení povrchu spodní vrstvy před vložením výztuže</t>
  </si>
  <si>
    <t>637918400</t>
  </si>
  <si>
    <t>13</t>
  </si>
  <si>
    <t>631362021</t>
  </si>
  <si>
    <t>Výztuž mazanin svařovanými sítěmi Kari</t>
  </si>
  <si>
    <t>t</t>
  </si>
  <si>
    <t>-390322257</t>
  </si>
  <si>
    <t>14</t>
  </si>
  <si>
    <t>R01</t>
  </si>
  <si>
    <t>Hrubé zapravení stěn, stropů a podlah po provedení rozvodů ZTI a EL</t>
  </si>
  <si>
    <t>soubor</t>
  </si>
  <si>
    <t>-338344701</t>
  </si>
  <si>
    <t>Ostatní konstrukce a práce, bourání</t>
  </si>
  <si>
    <t>949101111</t>
  </si>
  <si>
    <t>Lešení pomocné pro objekty pozemních staveb s lešeňovou podlahou v do 1,9 m zatížení do 150 kg/m2</t>
  </si>
  <si>
    <t>-1472640999</t>
  </si>
  <si>
    <t>16</t>
  </si>
  <si>
    <t>952901111</t>
  </si>
  <si>
    <t>Vyčištění budov bytové a občanské výstavby při výšce podlaží do 4 m</t>
  </si>
  <si>
    <t>-2072633500</t>
  </si>
  <si>
    <t>17</t>
  </si>
  <si>
    <t>962031132</t>
  </si>
  <si>
    <t>Bourání příček z cihel pálených na MVC tl do 100 mm</t>
  </si>
  <si>
    <t>2110215639</t>
  </si>
  <si>
    <t>18</t>
  </si>
  <si>
    <t>962031133</t>
  </si>
  <si>
    <t>Bourání příček z cihel pálených na MVC tl do 150 mm</t>
  </si>
  <si>
    <t>2096238651</t>
  </si>
  <si>
    <t>19</t>
  </si>
  <si>
    <t>965042141</t>
  </si>
  <si>
    <t>Bourání podkladů pod dlažby nebo mazanin betonových nebo z litého asfaltu tl do 100 mm pl přes 4 m2</t>
  </si>
  <si>
    <t>-383684468</t>
  </si>
  <si>
    <t>20</t>
  </si>
  <si>
    <t>965049111</t>
  </si>
  <si>
    <t>Příplatek k bourání betonových mazanin za bourání mazanin se svařovanou sítí tl do 100 mm</t>
  </si>
  <si>
    <t>-1960689538</t>
  </si>
  <si>
    <t>965081223</t>
  </si>
  <si>
    <t>Bourání podlah z dlaždic keramických nebo xylolitových tl přes 10 mm plochy přes 1 m2</t>
  </si>
  <si>
    <t>-1216414649</t>
  </si>
  <si>
    <t>22</t>
  </si>
  <si>
    <t>968072455</t>
  </si>
  <si>
    <t>Vybourání kovových dveřních zárubní pl do 2 m2</t>
  </si>
  <si>
    <t>-1202800580</t>
  </si>
  <si>
    <t>23</t>
  </si>
  <si>
    <t>971033641</t>
  </si>
  <si>
    <t>Vybourání otvorů ve zdivu cihelném pl do 4 m2 na MVC nebo MV tl do 300 mm</t>
  </si>
  <si>
    <t>-454117053</t>
  </si>
  <si>
    <t>24</t>
  </si>
  <si>
    <t>978011191</t>
  </si>
  <si>
    <t>Otlučení (osekání) vnitřní vápenné nebo vápenocementové omítky stropů v rozsahu přes 50 do 100 %</t>
  </si>
  <si>
    <t>-1074216897</t>
  </si>
  <si>
    <t>25</t>
  </si>
  <si>
    <t>978013191</t>
  </si>
  <si>
    <t>Otlučení (osekání) vnitřní vápenné nebo vápenocementové omítky stěn v rozsahu přes 50 do 100 %</t>
  </si>
  <si>
    <t>-675876523</t>
  </si>
  <si>
    <t>26</t>
  </si>
  <si>
    <t>R02</t>
  </si>
  <si>
    <t>Vybourání drážek, rýh a prostupů ve stropech, stěnách a podlahách</t>
  </si>
  <si>
    <t>-240454880</t>
  </si>
  <si>
    <t>997</t>
  </si>
  <si>
    <t>Přesun sutě</t>
  </si>
  <si>
    <t>27</t>
  </si>
  <si>
    <t>997013211</t>
  </si>
  <si>
    <t>Vnitrostaveništní doprava suti a vybouraných hmot pro budovy v do 6 m ručně</t>
  </si>
  <si>
    <t>907864840</t>
  </si>
  <si>
    <t>28</t>
  </si>
  <si>
    <t>997013501</t>
  </si>
  <si>
    <t>Odvoz suti a vybouraných hmot na skládku nebo meziskládku do 1 km se složením</t>
  </si>
  <si>
    <t>680417162</t>
  </si>
  <si>
    <t>29</t>
  </si>
  <si>
    <t>997013509</t>
  </si>
  <si>
    <t>Příplatek k odvozu suti a vybouraných hmot na skládku ZKD 1 km přes 1 km</t>
  </si>
  <si>
    <t>707296355</t>
  </si>
  <si>
    <t>Poznámka k položce:_x000D_
příplatek k dopravě za dalších 29 km</t>
  </si>
  <si>
    <t>30</t>
  </si>
  <si>
    <t>997013602</t>
  </si>
  <si>
    <t>Poplatek za uložení na skládce (skládkovné) stavebního odpadu železobetonového kód odpadu 17 01 01</t>
  </si>
  <si>
    <t>1154885990</t>
  </si>
  <si>
    <t>31</t>
  </si>
  <si>
    <t>997013603</t>
  </si>
  <si>
    <t>Poplatek za uložení na skládce (skládkovné) stavebního odpadu cihelného kód odpadu 17 01 02</t>
  </si>
  <si>
    <t>-1961134505</t>
  </si>
  <si>
    <t>32</t>
  </si>
  <si>
    <t>997013607</t>
  </si>
  <si>
    <t>Poplatek za uložení na skládce (skládkovné) stavebního odpadu keramického kód odpadu 17 01 03</t>
  </si>
  <si>
    <t>-1492141699</t>
  </si>
  <si>
    <t>33</t>
  </si>
  <si>
    <t>997013609</t>
  </si>
  <si>
    <t>Poplatek za uložení na skládce (skládkovné) stavebního odpadu ze směsí nebo oddělených frakcí betonu, cihel a keramických výrobků kód odpadu 17 01 07</t>
  </si>
  <si>
    <t>-1862048224</t>
  </si>
  <si>
    <t>34</t>
  </si>
  <si>
    <t>997013631</t>
  </si>
  <si>
    <t>Poplatek za uložení na skládce (skládkovné) stavebního odpadu směsného kód odpadu 17 09 04</t>
  </si>
  <si>
    <t>-856369599</t>
  </si>
  <si>
    <t>998</t>
  </si>
  <si>
    <t>Přesun hmot</t>
  </si>
  <si>
    <t>35</t>
  </si>
  <si>
    <t>998018001</t>
  </si>
  <si>
    <t>Přesun hmot ruční pro budovy v do 6 m</t>
  </si>
  <si>
    <t>-576983974</t>
  </si>
  <si>
    <t>PSV</t>
  </si>
  <si>
    <t>Práce a dodávky PSV</t>
  </si>
  <si>
    <t>711</t>
  </si>
  <si>
    <t>Izolace proti vodě, vlhkosti a plynům</t>
  </si>
  <si>
    <t>36</t>
  </si>
  <si>
    <t>711111001</t>
  </si>
  <si>
    <t>Provedení izolace proti zemní vlhkosti vodorovné za studena nátěrem penetračním</t>
  </si>
  <si>
    <t>-900987546</t>
  </si>
  <si>
    <t>37</t>
  </si>
  <si>
    <t>M</t>
  </si>
  <si>
    <t>11163150</t>
  </si>
  <si>
    <t>lak penetrační asfaltový</t>
  </si>
  <si>
    <t>-1227835848</t>
  </si>
  <si>
    <t>38</t>
  </si>
  <si>
    <t>711141559</t>
  </si>
  <si>
    <t>Provedení izolace proti zemní vlhkosti pásy přitavením vodorovné NAIP</t>
  </si>
  <si>
    <t>-1396116426</t>
  </si>
  <si>
    <t>Poznámka k položce:_x000D_
2 vrstvy</t>
  </si>
  <si>
    <t>39</t>
  </si>
  <si>
    <t>62833158</t>
  </si>
  <si>
    <t>pás asfaltový natavitelný oxidovaný tl 4,0mm typu G200 S40 s vložkou ze skleněné tkaniny, s jemnozrnným minerálním posypem</t>
  </si>
  <si>
    <t>94148875</t>
  </si>
  <si>
    <t>40</t>
  </si>
  <si>
    <t>62836110</t>
  </si>
  <si>
    <t>pás asfaltový natavitelný oxidovaný tl 4,0mm s vložkou z hliníkové fólie / hliníkové fólie s textilií, se spalitelnou PE folií nebo jemnozrnným minerálním posypem</t>
  </si>
  <si>
    <t>1706903820</t>
  </si>
  <si>
    <t>41</t>
  </si>
  <si>
    <t>998711101</t>
  </si>
  <si>
    <t>Přesun hmot tonážní pro izolace proti vodě, vlhkosti a plynům v objektech v do 6 m</t>
  </si>
  <si>
    <t>-1167325868</t>
  </si>
  <si>
    <t>42</t>
  </si>
  <si>
    <t>998711181</t>
  </si>
  <si>
    <t>Příplatek k přesunu hmot tonážní 711 prováděný bez použití mechanizace</t>
  </si>
  <si>
    <t>-1364953782</t>
  </si>
  <si>
    <t>713</t>
  </si>
  <si>
    <t>Izolace tepelné</t>
  </si>
  <si>
    <t>43</t>
  </si>
  <si>
    <t>713121111</t>
  </si>
  <si>
    <t>Montáž izolace tepelné podlah volně kladenými rohožemi, pásy, dílci, deskami 1 vrstva</t>
  </si>
  <si>
    <t>-1295437460</t>
  </si>
  <si>
    <t>44</t>
  </si>
  <si>
    <t>28372302</t>
  </si>
  <si>
    <t>deska EPS 100 pro konstrukce s běžným zatížením λ=0,037 tl 30mm</t>
  </si>
  <si>
    <t>-887221280</t>
  </si>
  <si>
    <t>45</t>
  </si>
  <si>
    <t>713191132</t>
  </si>
  <si>
    <t>Montáž izolace tepelné podlah, stropů vrchem nebo střech překrytí separační fólií z PE</t>
  </si>
  <si>
    <t>29398543</t>
  </si>
  <si>
    <t>46</t>
  </si>
  <si>
    <t>28329042</t>
  </si>
  <si>
    <t>fólie PE separační či ochranná tl 0,2mm</t>
  </si>
  <si>
    <t>-334167379</t>
  </si>
  <si>
    <t>47</t>
  </si>
  <si>
    <t>998713101</t>
  </si>
  <si>
    <t>Přesun hmot tonážní pro izolace tepelné v objektech v do 6 m</t>
  </si>
  <si>
    <t>729566539</t>
  </si>
  <si>
    <t>48</t>
  </si>
  <si>
    <t>998713181</t>
  </si>
  <si>
    <t>Příplatek k přesunu hmot tonážní 713 prováděný bez použití mechanizace</t>
  </si>
  <si>
    <t>2058706824</t>
  </si>
  <si>
    <t>766</t>
  </si>
  <si>
    <t>Konstrukce truhlářské</t>
  </si>
  <si>
    <t>73</t>
  </si>
  <si>
    <t>766660171</t>
  </si>
  <si>
    <t>Montáž dveřních křídel otvíravých jednokřídlových š do 0,8 m do obložkové zárubně</t>
  </si>
  <si>
    <t>1155483901</t>
  </si>
  <si>
    <t>74</t>
  </si>
  <si>
    <t>61162086</t>
  </si>
  <si>
    <t>dveře jednokřídlé dřevotřískové povrch laminátový plné 800x1970-2100mm</t>
  </si>
  <si>
    <t>-1934600619</t>
  </si>
  <si>
    <t>75</t>
  </si>
  <si>
    <t>61162085</t>
  </si>
  <si>
    <t>dveře jednokřídlé dřevotřískové povrch laminátový plné 700x1970-2100mm</t>
  </si>
  <si>
    <t>-1190185593</t>
  </si>
  <si>
    <t>126</t>
  </si>
  <si>
    <t>766660181</t>
  </si>
  <si>
    <t>Montáž dveřních křídel otvíravých jednokřídlových š do 0,8 m požárních do obložkové zárubně</t>
  </si>
  <si>
    <t>784643649</t>
  </si>
  <si>
    <t>127</t>
  </si>
  <si>
    <t>61165339</t>
  </si>
  <si>
    <t>dveře jednokřídlé dřevotřískové protipožární EI (EW) 30 D3 povrch lakovaný plné 800x1970-2100mm</t>
  </si>
  <si>
    <t>-858867292</t>
  </si>
  <si>
    <t>128</t>
  </si>
  <si>
    <t>766660716</t>
  </si>
  <si>
    <t>Montáž samozavírače na dřevěnou zárubeň a dveřní křídlo</t>
  </si>
  <si>
    <t>372096077</t>
  </si>
  <si>
    <t>129</t>
  </si>
  <si>
    <t>54917250</t>
  </si>
  <si>
    <t>samozavírač dveří hydraulický</t>
  </si>
  <si>
    <t>1418628036</t>
  </si>
  <si>
    <t>76</t>
  </si>
  <si>
    <t>766660728</t>
  </si>
  <si>
    <t>Montáž dveřního interiérového kování - zámku</t>
  </si>
  <si>
    <t>1676936866</t>
  </si>
  <si>
    <t>77</t>
  </si>
  <si>
    <t>54924003</t>
  </si>
  <si>
    <t>zámek zadlabací 190/140 /20 P WC6</t>
  </si>
  <si>
    <t>-263503138</t>
  </si>
  <si>
    <t>78</t>
  </si>
  <si>
    <t>54924002</t>
  </si>
  <si>
    <t>zámek zadlabací 190/140 /20 L s obyčejným klíčem</t>
  </si>
  <si>
    <t>711533807</t>
  </si>
  <si>
    <t>79</t>
  </si>
  <si>
    <t>54924004</t>
  </si>
  <si>
    <t>zámek zadlabací 190/140/20 L cylinder</t>
  </si>
  <si>
    <t>878187518</t>
  </si>
  <si>
    <t>80</t>
  </si>
  <si>
    <t>54964150</t>
  </si>
  <si>
    <t>vložka zámková cylindrická oboustranná+4 klíče</t>
  </si>
  <si>
    <t>-1911218552</t>
  </si>
  <si>
    <t>81</t>
  </si>
  <si>
    <t>766660729</t>
  </si>
  <si>
    <t>Montáž dveřního interiérového kování - štítku s klikou</t>
  </si>
  <si>
    <t>-1694727087</t>
  </si>
  <si>
    <t>82</t>
  </si>
  <si>
    <t>54914624</t>
  </si>
  <si>
    <t>kování dveřní vrchní klika včetně štítu a montážního materiálu HR BB 72 F4</t>
  </si>
  <si>
    <t>-334102968</t>
  </si>
  <si>
    <t>130</t>
  </si>
  <si>
    <t>766660731</t>
  </si>
  <si>
    <t>Montáž dveřního bezpečnostního kování - zámku</t>
  </si>
  <si>
    <t>34716425</t>
  </si>
  <si>
    <t>131</t>
  </si>
  <si>
    <t>54924010</t>
  </si>
  <si>
    <t>zámek zadlabací protipožární rozteč 90x55,5mm</t>
  </si>
  <si>
    <t>801134806</t>
  </si>
  <si>
    <t>132</t>
  </si>
  <si>
    <t>54964112</t>
  </si>
  <si>
    <t>vložka cylindrická 29+85</t>
  </si>
  <si>
    <t>-182299226</t>
  </si>
  <si>
    <t>133</t>
  </si>
  <si>
    <t>766660733</t>
  </si>
  <si>
    <t>Montáž dveřního bezpečnostního kování - štítku s klikou</t>
  </si>
  <si>
    <t>-1161866152</t>
  </si>
  <si>
    <t>134</t>
  </si>
  <si>
    <t>54914130</t>
  </si>
  <si>
    <t>kování bezpečnostní madlo/klika RC2</t>
  </si>
  <si>
    <t>1439254712</t>
  </si>
  <si>
    <t>83</t>
  </si>
  <si>
    <t>766682111</t>
  </si>
  <si>
    <t>Montáž zárubní obložkových pro dveře jednokřídlové tl stěny do 170 mm</t>
  </si>
  <si>
    <t>-1445344750</t>
  </si>
  <si>
    <t>84</t>
  </si>
  <si>
    <t>61182307</t>
  </si>
  <si>
    <t>zárubeň jednokřídlá obložková s laminátovým povrchem tl stěny 60-150mm rozměru 600-1100/1970, 2100mm</t>
  </si>
  <si>
    <t>-1319848338</t>
  </si>
  <si>
    <t>85</t>
  </si>
  <si>
    <t>766682112</t>
  </si>
  <si>
    <t>Montáž zárubní obložkových pro dveře jednokřídlové tl stěny přes 170 do 350 mm</t>
  </si>
  <si>
    <t>1893309818</t>
  </si>
  <si>
    <t>86</t>
  </si>
  <si>
    <t>61182309</t>
  </si>
  <si>
    <t>zárubeň jednokřídlá obložková s laminátovým povrchem tl stěny 260-350mm rozměru 600-1100/1970, 2100mm</t>
  </si>
  <si>
    <t>366081260</t>
  </si>
  <si>
    <t>87</t>
  </si>
  <si>
    <t>998766101</t>
  </si>
  <si>
    <t>Přesun hmot tonážní pro kce truhlářské v objektech v do 6 m</t>
  </si>
  <si>
    <t>2085610897</t>
  </si>
  <si>
    <t>88</t>
  </si>
  <si>
    <t>998766181</t>
  </si>
  <si>
    <t>Příplatek k přesunu hmot tonážní 766 prováděný bez použití mechanizace</t>
  </si>
  <si>
    <t>2031516384</t>
  </si>
  <si>
    <t>771</t>
  </si>
  <si>
    <t>Podlahy z dlaždic</t>
  </si>
  <si>
    <t>89</t>
  </si>
  <si>
    <t>771111011</t>
  </si>
  <si>
    <t>Vysátí podkladu před pokládkou dlažby</t>
  </si>
  <si>
    <t>-42543695</t>
  </si>
  <si>
    <t>90</t>
  </si>
  <si>
    <t>771121011</t>
  </si>
  <si>
    <t>Nátěr penetrační na podlahu</t>
  </si>
  <si>
    <t>-2118151980</t>
  </si>
  <si>
    <t>91</t>
  </si>
  <si>
    <t>771151012</t>
  </si>
  <si>
    <t>Samonivelační stěrka podlah pevnosti 20 MPa tl přes 3 do 5 mm</t>
  </si>
  <si>
    <t>-502178986</t>
  </si>
  <si>
    <t>92</t>
  </si>
  <si>
    <t>771161021</t>
  </si>
  <si>
    <t>Montáž profilu ukončujícího pro plynulý přechod (dlažby s kobercem apod.)</t>
  </si>
  <si>
    <t>m</t>
  </si>
  <si>
    <t>-1133789687</t>
  </si>
  <si>
    <t>93</t>
  </si>
  <si>
    <t>55343120</t>
  </si>
  <si>
    <t>profil přechodový Al vrtaný 30mm stříbro</t>
  </si>
  <si>
    <t>-1430250009</t>
  </si>
  <si>
    <t>94</t>
  </si>
  <si>
    <t>771474113</t>
  </si>
  <si>
    <t>Montáž soklů z dlaždic keramických rovných flexibilní lepidlo v přes 90 do 120 mm</t>
  </si>
  <si>
    <t>1150550823</t>
  </si>
  <si>
    <t>95</t>
  </si>
  <si>
    <t>59761003</t>
  </si>
  <si>
    <t>dlažba keramická hutná hladká do interiéru přes 9 do 12ks/m2</t>
  </si>
  <si>
    <t>-854327438</t>
  </si>
  <si>
    <t>96</t>
  </si>
  <si>
    <t>771574112</t>
  </si>
  <si>
    <t>Montáž podlah keramických hladkých lepených flexibilním lepidlem přes 9 do 12 ks/m2</t>
  </si>
  <si>
    <t>2111346467</t>
  </si>
  <si>
    <t>97</t>
  </si>
  <si>
    <t>587986638</t>
  </si>
  <si>
    <t>98</t>
  </si>
  <si>
    <t>771577111</t>
  </si>
  <si>
    <t>Příplatek k montáži podlah keramických lepených flexibilním lepidlem za plochu do 5 m2</t>
  </si>
  <si>
    <t>-1119905721</t>
  </si>
  <si>
    <t>99</t>
  </si>
  <si>
    <t>771591112</t>
  </si>
  <si>
    <t>Izolace pod dlažbu nátěrem nebo stěrkou ve dvou vrstvách</t>
  </si>
  <si>
    <t>-1468038110</t>
  </si>
  <si>
    <t>100</t>
  </si>
  <si>
    <t>771591115</t>
  </si>
  <si>
    <t>Podlahy spárování silikonem</t>
  </si>
  <si>
    <t>768173309</t>
  </si>
  <si>
    <t>101</t>
  </si>
  <si>
    <t>771591184</t>
  </si>
  <si>
    <t>Pracnější řezání podlah z dlaždic keramických rovné</t>
  </si>
  <si>
    <t>487350034</t>
  </si>
  <si>
    <t>102</t>
  </si>
  <si>
    <t>771591241</t>
  </si>
  <si>
    <t>Izolace těsnícími pásy vnitřní kout</t>
  </si>
  <si>
    <t>-1751046748</t>
  </si>
  <si>
    <t>103</t>
  </si>
  <si>
    <t>771591264</t>
  </si>
  <si>
    <t>Izolace těsnícími pásy mezi podlahou a stěnou</t>
  </si>
  <si>
    <t>-1598464883</t>
  </si>
  <si>
    <t>104</t>
  </si>
  <si>
    <t>771592011</t>
  </si>
  <si>
    <t>Čištění vnitřních ploch podlah nebo schodišť po položení dlažby chemickými prostředky</t>
  </si>
  <si>
    <t>-532150980</t>
  </si>
  <si>
    <t>105</t>
  </si>
  <si>
    <t>998771101</t>
  </si>
  <si>
    <t>Přesun hmot tonážní pro podlahy z dlaždic v objektech v do 6 m</t>
  </si>
  <si>
    <t>987038694</t>
  </si>
  <si>
    <t>106</t>
  </si>
  <si>
    <t>998771181</t>
  </si>
  <si>
    <t>Příplatek k přesunu hmot tonážní 771 prováděný bez použití mechanizace</t>
  </si>
  <si>
    <t>677324651</t>
  </si>
  <si>
    <t>781</t>
  </si>
  <si>
    <t>Dokončovací práce - obklady</t>
  </si>
  <si>
    <t>107</t>
  </si>
  <si>
    <t>781111011</t>
  </si>
  <si>
    <t>Ometení (oprášení) stěny při přípravě podkladu</t>
  </si>
  <si>
    <t>-991247075</t>
  </si>
  <si>
    <t>108</t>
  </si>
  <si>
    <t>781121011</t>
  </si>
  <si>
    <t>Nátěr penetrační na stěnu</t>
  </si>
  <si>
    <t>-1372900408</t>
  </si>
  <si>
    <t>109</t>
  </si>
  <si>
    <t>781131112</t>
  </si>
  <si>
    <t>Izolace pod obklad nátěrem nebo stěrkou ve dvou vrstvách</t>
  </si>
  <si>
    <t>524625533</t>
  </si>
  <si>
    <t>110</t>
  </si>
  <si>
    <t>781471810</t>
  </si>
  <si>
    <t>Demontáž obkladů z obkladaček keramických kladených do malty</t>
  </si>
  <si>
    <t>620984315</t>
  </si>
  <si>
    <t>111</t>
  </si>
  <si>
    <t>781474115</t>
  </si>
  <si>
    <t>Montáž obkladů vnitřních keramických hladkých přes 22 do 25 ks/m2 lepených flexibilním lepidlem</t>
  </si>
  <si>
    <t>-1799412809</t>
  </si>
  <si>
    <t>112</t>
  </si>
  <si>
    <t>59761039</t>
  </si>
  <si>
    <t>obklad keramický hladký přes 22 do 25ks/m2</t>
  </si>
  <si>
    <t>-1120647545</t>
  </si>
  <si>
    <t>113</t>
  </si>
  <si>
    <t>781494511</t>
  </si>
  <si>
    <t>Plastové profily ukončovací lepené flexibilním lepidlem</t>
  </si>
  <si>
    <t>1400578417</t>
  </si>
  <si>
    <t>114</t>
  </si>
  <si>
    <t>781495115</t>
  </si>
  <si>
    <t>Spárování vnitřních obkladů silikonem</t>
  </si>
  <si>
    <t>994335649</t>
  </si>
  <si>
    <t>115</t>
  </si>
  <si>
    <t>781495211</t>
  </si>
  <si>
    <t>Čištění vnitřních ploch stěn po provedení obkladu chemickými prostředky</t>
  </si>
  <si>
    <t>-673549618</t>
  </si>
  <si>
    <t>116</t>
  </si>
  <si>
    <t>998781101</t>
  </si>
  <si>
    <t>Přesun hmot tonážní pro obklady keramické v objektech v do 6 m</t>
  </si>
  <si>
    <t>-1661744700</t>
  </si>
  <si>
    <t>117</t>
  </si>
  <si>
    <t>998781181</t>
  </si>
  <si>
    <t>Příplatek k přesunu hmot tonážní 781 prováděný bez použití mechanizace</t>
  </si>
  <si>
    <t>1760970180</t>
  </si>
  <si>
    <t>784</t>
  </si>
  <si>
    <t>Dokončovací práce - malby a tapety</t>
  </si>
  <si>
    <t>118</t>
  </si>
  <si>
    <t>784111001</t>
  </si>
  <si>
    <t>Oprášení (ometení ) podkladu v místnostech v do 3,80 m</t>
  </si>
  <si>
    <t>-1924143486</t>
  </si>
  <si>
    <t>119</t>
  </si>
  <si>
    <t>784111011</t>
  </si>
  <si>
    <t>Obroušení podkladu omítnutého v místnostech v do 3,80 m</t>
  </si>
  <si>
    <t>1205907310</t>
  </si>
  <si>
    <t>120</t>
  </si>
  <si>
    <t>784171101</t>
  </si>
  <si>
    <t>Zakrytí vnitřních podlah včetně pozdějšího odkrytí</t>
  </si>
  <si>
    <t>-785258972</t>
  </si>
  <si>
    <t>121</t>
  </si>
  <si>
    <t>58124844</t>
  </si>
  <si>
    <t>fólie pro malířské potřeby zakrývací tl 25µ 4x5m</t>
  </si>
  <si>
    <t>1829814842</t>
  </si>
  <si>
    <t>122</t>
  </si>
  <si>
    <t>784171111</t>
  </si>
  <si>
    <t>Zakrytí vnitřních ploch stěn v místnostech v do 3,80 m</t>
  </si>
  <si>
    <t>365002950</t>
  </si>
  <si>
    <t>123</t>
  </si>
  <si>
    <t>-624069268</t>
  </si>
  <si>
    <t>124</t>
  </si>
  <si>
    <t>784181101</t>
  </si>
  <si>
    <t>Základní akrylátová jednonásobná bezbarvá penetrace podkladu v místnostech v do 3,80 m</t>
  </si>
  <si>
    <t>891307017</t>
  </si>
  <si>
    <t>125</t>
  </si>
  <si>
    <t>784221101</t>
  </si>
  <si>
    <t>Dvojnásobné bílé malby ze směsí za sucha dobře otěruvzdorných v místnostech do 3,80 m</t>
  </si>
  <si>
    <t>481069548</t>
  </si>
  <si>
    <t>D2 - 1.NP-prodejna</t>
  </si>
  <si>
    <t xml:space="preserve">    763 - Konstrukce suché výstavby</t>
  </si>
  <si>
    <t>677111680</t>
  </si>
  <si>
    <t>-183471542</t>
  </si>
  <si>
    <t>-1379685377</t>
  </si>
  <si>
    <t>1457799033</t>
  </si>
  <si>
    <t>-1120096104</t>
  </si>
  <si>
    <t>-1790758229</t>
  </si>
  <si>
    <t>605914593</t>
  </si>
  <si>
    <t>-1792221683</t>
  </si>
  <si>
    <t>-192116225</t>
  </si>
  <si>
    <t>742202944</t>
  </si>
  <si>
    <t>-1386560196</t>
  </si>
  <si>
    <t>-981343398</t>
  </si>
  <si>
    <t>965918665</t>
  </si>
  <si>
    <t>1863473542</t>
  </si>
  <si>
    <t>-1395124687</t>
  </si>
  <si>
    <t>16463805</t>
  </si>
  <si>
    <t>-1651675351</t>
  </si>
  <si>
    <t>660692626</t>
  </si>
  <si>
    <t>-417863321</t>
  </si>
  <si>
    <t>-1065428934</t>
  </si>
  <si>
    <t>-2045779895</t>
  </si>
  <si>
    <t>-1334301696</t>
  </si>
  <si>
    <t>1089788817</t>
  </si>
  <si>
    <t>708945817</t>
  </si>
  <si>
    <t>1980516780</t>
  </si>
  <si>
    <t>-909930630</t>
  </si>
  <si>
    <t>194291524</t>
  </si>
  <si>
    <t>550904811</t>
  </si>
  <si>
    <t>128320356</t>
  </si>
  <si>
    <t>-786958736</t>
  </si>
  <si>
    <t>219383763</t>
  </si>
  <si>
    <t>347137454</t>
  </si>
  <si>
    <t>1859713547</t>
  </si>
  <si>
    <t>-1830060322</t>
  </si>
  <si>
    <t>28372308</t>
  </si>
  <si>
    <t>deska EPS 100 pro konstrukce s běžným zatížením λ=0,037 tl 80mm</t>
  </si>
  <si>
    <t>1590932468</t>
  </si>
  <si>
    <t>58542569</t>
  </si>
  <si>
    <t>-57736710</t>
  </si>
  <si>
    <t>1006543259</t>
  </si>
  <si>
    <t>280399332</t>
  </si>
  <si>
    <t>763</t>
  </si>
  <si>
    <t>Konstrukce suché výstavby</t>
  </si>
  <si>
    <t>763121483</t>
  </si>
  <si>
    <t>SDK stěna předsazená tl 127,5 mm profil CW+UW 100 desky 2x akustická 12,5 s izolací EI 30 Rw do 28 dB</t>
  </si>
  <si>
    <t>-1600138235</t>
  </si>
  <si>
    <t>763121714</t>
  </si>
  <si>
    <t>SDK stěna předsazená základní penetrační nátěr</t>
  </si>
  <si>
    <t>-132666194</t>
  </si>
  <si>
    <t>763121716</t>
  </si>
  <si>
    <t>SDK stěna předsazená úprava styku stěny a podhledu akrylátovým tmelem</t>
  </si>
  <si>
    <t>815187860</t>
  </si>
  <si>
    <t>998763301</t>
  </si>
  <si>
    <t>Přesun hmot tonážní pro sádrokartonové konstrukce v objektech v do 6 m</t>
  </si>
  <si>
    <t>-67631220</t>
  </si>
  <si>
    <t>998763381</t>
  </si>
  <si>
    <t>Příplatek k přesunu hmot tonážní 763 SDK prováděný bez použití mechanizace</t>
  </si>
  <si>
    <t>175847641</t>
  </si>
  <si>
    <t>-195233704</t>
  </si>
  <si>
    <t>1854548549</t>
  </si>
  <si>
    <t>-641274277</t>
  </si>
  <si>
    <t>-58596427</t>
  </si>
  <si>
    <t>49</t>
  </si>
  <si>
    <t>-987923510</t>
  </si>
  <si>
    <t>50</t>
  </si>
  <si>
    <t>1473690476</t>
  </si>
  <si>
    <t>51</t>
  </si>
  <si>
    <t>2042434049</t>
  </si>
  <si>
    <t>52</t>
  </si>
  <si>
    <t>561169890</t>
  </si>
  <si>
    <t>53</t>
  </si>
  <si>
    <t>-1130345400</t>
  </si>
  <si>
    <t>54</t>
  </si>
  <si>
    <t>918023622</t>
  </si>
  <si>
    <t>55</t>
  </si>
  <si>
    <t>888607572</t>
  </si>
  <si>
    <t>56</t>
  </si>
  <si>
    <t>532799810</t>
  </si>
  <si>
    <t>57</t>
  </si>
  <si>
    <t>-328655508</t>
  </si>
  <si>
    <t>58</t>
  </si>
  <si>
    <t>1849454786</t>
  </si>
  <si>
    <t>59</t>
  </si>
  <si>
    <t>884542194</t>
  </si>
  <si>
    <t>60</t>
  </si>
  <si>
    <t>952071752</t>
  </si>
  <si>
    <t>61</t>
  </si>
  <si>
    <t>-1521695707</t>
  </si>
  <si>
    <t>62</t>
  </si>
  <si>
    <t>-135337120</t>
  </si>
  <si>
    <t>63</t>
  </si>
  <si>
    <t>-1361342530</t>
  </si>
  <si>
    <t>64</t>
  </si>
  <si>
    <t>-1692723358</t>
  </si>
  <si>
    <t>65</t>
  </si>
  <si>
    <t>159333093</t>
  </si>
  <si>
    <t>66</t>
  </si>
  <si>
    <t>-2018176451</t>
  </si>
  <si>
    <t>67</t>
  </si>
  <si>
    <t>-104175490</t>
  </si>
  <si>
    <t>68</t>
  </si>
  <si>
    <t>1286019041</t>
  </si>
  <si>
    <t>69</t>
  </si>
  <si>
    <t>-1862733549</t>
  </si>
  <si>
    <t>70</t>
  </si>
  <si>
    <t>-1559152295</t>
  </si>
  <si>
    <t>71</t>
  </si>
  <si>
    <t>-1465398084</t>
  </si>
  <si>
    <t>72</t>
  </si>
  <si>
    <t>1426476573</t>
  </si>
  <si>
    <t>-257370579</t>
  </si>
  <si>
    <t>-1446835722</t>
  </si>
  <si>
    <t>292149929</t>
  </si>
  <si>
    <t>-1175240028</t>
  </si>
  <si>
    <t>40884675</t>
  </si>
  <si>
    <t>D3 - 1.NP-pravý prostor</t>
  </si>
  <si>
    <t>1921025542</t>
  </si>
  <si>
    <t>340239212</t>
  </si>
  <si>
    <t>Zazdívka otvorů v příčkách nebo stěnách pl přes 1 do 4 m2 cihlami plnými tl přes 100 mm</t>
  </si>
  <si>
    <t>-613521173</t>
  </si>
  <si>
    <t>1421659175</t>
  </si>
  <si>
    <t>1487349121</t>
  </si>
  <si>
    <t>1888273995</t>
  </si>
  <si>
    <t>-2055608675</t>
  </si>
  <si>
    <t>1962816728</t>
  </si>
  <si>
    <t>-473862687</t>
  </si>
  <si>
    <t>1652283311</t>
  </si>
  <si>
    <t>215591661</t>
  </si>
  <si>
    <t>2064319728</t>
  </si>
  <si>
    <t>-1919232885</t>
  </si>
  <si>
    <t>-92694938</t>
  </si>
  <si>
    <t>1678500318</t>
  </si>
  <si>
    <t>-1953382721</t>
  </si>
  <si>
    <t>-222729956</t>
  </si>
  <si>
    <t>271775128</t>
  </si>
  <si>
    <t>-145382836</t>
  </si>
  <si>
    <t>1553653181</t>
  </si>
  <si>
    <t>-890773583</t>
  </si>
  <si>
    <t>-675309255</t>
  </si>
  <si>
    <t>1877028471</t>
  </si>
  <si>
    <t>-1410070119</t>
  </si>
  <si>
    <t>176523258</t>
  </si>
  <si>
    <t>-718588122</t>
  </si>
  <si>
    <t>-1213879655</t>
  </si>
  <si>
    <t>1801292258</t>
  </si>
  <si>
    <t>546388837</t>
  </si>
  <si>
    <t>2128606773</t>
  </si>
  <si>
    <t>-985813685</t>
  </si>
  <si>
    <t>-842345879</t>
  </si>
  <si>
    <t>1397732582</t>
  </si>
  <si>
    <t>-306284206</t>
  </si>
  <si>
    <t>-1090054233</t>
  </si>
  <si>
    <t>-763151139</t>
  </si>
  <si>
    <t>1097796416</t>
  </si>
  <si>
    <t>108309188</t>
  </si>
  <si>
    <t>1392199985</t>
  </si>
  <si>
    <t>-1484359718</t>
  </si>
  <si>
    <t>-929218752</t>
  </si>
  <si>
    <t>-493257564</t>
  </si>
  <si>
    <t>-1093116461</t>
  </si>
  <si>
    <t>201712917</t>
  </si>
  <si>
    <t>-126616277</t>
  </si>
  <si>
    <t>1564788062</t>
  </si>
  <si>
    <t>2003432928</t>
  </si>
  <si>
    <t>766660172</t>
  </si>
  <si>
    <t>Montáž dveřních křídel otvíravých jednokřídlových š přes 0,8 m do obložkové zárubně</t>
  </si>
  <si>
    <t>1868650702</t>
  </si>
  <si>
    <t>61162087</t>
  </si>
  <si>
    <t>dveře jednokřídlé dřevotřískové povrch laminátový plné 900x1970-2100mm</t>
  </si>
  <si>
    <t>1590533055</t>
  </si>
  <si>
    <t>124760921</t>
  </si>
  <si>
    <t>-1618283328</t>
  </si>
  <si>
    <t>-1561403060</t>
  </si>
  <si>
    <t>105742432</t>
  </si>
  <si>
    <t>456160250</t>
  </si>
  <si>
    <t>1389264047</t>
  </si>
  <si>
    <t>-297022516</t>
  </si>
  <si>
    <t>827665889</t>
  </si>
  <si>
    <t>-40977384</t>
  </si>
  <si>
    <t>-535264647</t>
  </si>
  <si>
    <t>-110121496</t>
  </si>
  <si>
    <t>1860846947</t>
  </si>
  <si>
    <t>-532478975</t>
  </si>
  <si>
    <t>-549167163</t>
  </si>
  <si>
    <t>331845721</t>
  </si>
  <si>
    <t>1460154077</t>
  </si>
  <si>
    <t>-1545701494</t>
  </si>
  <si>
    <t>-270819379</t>
  </si>
  <si>
    <t>1447604101</t>
  </si>
  <si>
    <t>-1986350958</t>
  </si>
  <si>
    <t>2140378225</t>
  </si>
  <si>
    <t>893373038</t>
  </si>
  <si>
    <t>-1393268677</t>
  </si>
  <si>
    <t>1943802233</t>
  </si>
  <si>
    <t>-1080242046</t>
  </si>
  <si>
    <t>771591242</t>
  </si>
  <si>
    <t>Izolace těsnícími pásy vnější roh</t>
  </si>
  <si>
    <t>2039988653</t>
  </si>
  <si>
    <t>1409269975</t>
  </si>
  <si>
    <t>-633332522</t>
  </si>
  <si>
    <t>804252094</t>
  </si>
  <si>
    <t>1716821416</t>
  </si>
  <si>
    <t>1425366881</t>
  </si>
  <si>
    <t>-1977058543</t>
  </si>
  <si>
    <t>1554514276</t>
  </si>
  <si>
    <t>1910184942</t>
  </si>
  <si>
    <t>-997123851</t>
  </si>
  <si>
    <t>781494111</t>
  </si>
  <si>
    <t>Plastové profily rohové lepené flexibilním lepidlem</t>
  </si>
  <si>
    <t>1165761342</t>
  </si>
  <si>
    <t>1236893180</t>
  </si>
  <si>
    <t>-1927685887</t>
  </si>
  <si>
    <t>108939825</t>
  </si>
  <si>
    <t>582399795</t>
  </si>
  <si>
    <t>1668684741</t>
  </si>
  <si>
    <t>-70471609</t>
  </si>
  <si>
    <t>-193599449</t>
  </si>
  <si>
    <t>2101826955</t>
  </si>
  <si>
    <t>-1778854418</t>
  </si>
  <si>
    <t>1739179381</t>
  </si>
  <si>
    <t>781274316</t>
  </si>
  <si>
    <t>-1503624073</t>
  </si>
  <si>
    <t>-1774280194</t>
  </si>
  <si>
    <t>D4 - Přístavba, nástavba, 2.NP</t>
  </si>
  <si>
    <t xml:space="preserve">    1 - Zemní práce</t>
  </si>
  <si>
    <t xml:space="preserve">    2 - Zakládání</t>
  </si>
  <si>
    <t xml:space="preserve">    4 - Vodorovné konstrukce</t>
  </si>
  <si>
    <t xml:space="preserve">    712 - Povlakové krytiny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</si>
  <si>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</si>
  <si>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</si>
  <si>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</si>
  <si>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767 - Konstrukce zámečnické</t>
  </si>
  <si>
    <t xml:space="preserve">    776 - Podlahy povlakové</t>
  </si>
  <si>
    <t xml:space="preserve">    783 - Dokončovací práce - nátěry</t>
  </si>
  <si>
    <t xml:space="preserve">    787 - Dokončovací práce - zasklívání</t>
  </si>
  <si>
    <t>Zemní práce</t>
  </si>
  <si>
    <t>132212131</t>
  </si>
  <si>
    <t>Hloubení nezapažených rýh šířky do 800 mm v soudržných horninách třídy těžitelnosti I skupiny 3 ručně</t>
  </si>
  <si>
    <t>-1230281614</t>
  </si>
  <si>
    <t>162751117</t>
  </si>
  <si>
    <t>Vodorovné přemístění přes 9 000 do 10000 m výkopku/sypaniny z horniny třídy těžitelnosti I skupiny 1 až 3</t>
  </si>
  <si>
    <t>651029229</t>
  </si>
  <si>
    <t>162751119</t>
  </si>
  <si>
    <t>Příplatek k vodorovnému přemístění výkopku/sypaniny z horniny třídy těžitelnosti I skupiny 1 až 3 ZKD 1000 m přes 10000 m</t>
  </si>
  <si>
    <t>1821143827</t>
  </si>
  <si>
    <t>167111101</t>
  </si>
  <si>
    <t>Nakládání výkopku z hornin třídy těžitelnosti I skupiny 1 až 3 ručně</t>
  </si>
  <si>
    <t>1498369206</t>
  </si>
  <si>
    <t>171111103</t>
  </si>
  <si>
    <t>Uložení sypaniny z hornin soudržných do násypů zhutněných ručně</t>
  </si>
  <si>
    <t>1343838506</t>
  </si>
  <si>
    <t>58331200</t>
  </si>
  <si>
    <t>štěrkopísek netříděný</t>
  </si>
  <si>
    <t>717988114</t>
  </si>
  <si>
    <t>171201231</t>
  </si>
  <si>
    <t>Poplatek za uložení zeminy a kamení na recyklační skládce (skládkovné) kód odpadu 17 05 04</t>
  </si>
  <si>
    <t>1402922133</t>
  </si>
  <si>
    <t>171251201</t>
  </si>
  <si>
    <t>Uložení sypaniny na skládky nebo meziskládky</t>
  </si>
  <si>
    <t>2048328486</t>
  </si>
  <si>
    <t>Zakládání</t>
  </si>
  <si>
    <t>273313611</t>
  </si>
  <si>
    <t>Základové desky z betonu tř. C 16/20</t>
  </si>
  <si>
    <t>-1468249372</t>
  </si>
  <si>
    <t>273313611VL01</t>
  </si>
  <si>
    <t>Venkovní schodiště vč. stupňů</t>
  </si>
  <si>
    <t>382562321</t>
  </si>
  <si>
    <t>Poznámka k položce:_x000D_
Venkovní schodiště vč. stupňů</t>
  </si>
  <si>
    <t>273351121</t>
  </si>
  <si>
    <t>Zřízení bednění základových desek</t>
  </si>
  <si>
    <t>1694671292</t>
  </si>
  <si>
    <t>273351122</t>
  </si>
  <si>
    <t>Odstranění bednění základových desek</t>
  </si>
  <si>
    <t>-1659827255</t>
  </si>
  <si>
    <t>274313611</t>
  </si>
  <si>
    <t>Základové pásy z betonu tř. C 16/20</t>
  </si>
  <si>
    <t>1021768648</t>
  </si>
  <si>
    <t>279113134</t>
  </si>
  <si>
    <t>Základová zeď tl přes 250 do 300 mm z tvárnic ztraceného bednění včetně výplně z betonu tř. C 16/20</t>
  </si>
  <si>
    <t>1991527073</t>
  </si>
  <si>
    <t>279113136</t>
  </si>
  <si>
    <t>Základová zeď tl přes 400 do 500 mm z tvárnic ztraceného bednění včetně výplně z betonu tř. C 16/20</t>
  </si>
  <si>
    <t>363122583</t>
  </si>
  <si>
    <t>310231055</t>
  </si>
  <si>
    <t>Zazdívka otvorů ve zdivu nadzákladovém pl přes 1 do 4 m2 cihlami děrovanými přes P10 do P15 tl 300 mm</t>
  </si>
  <si>
    <t>1979904656</t>
  </si>
  <si>
    <t>Poznámka k položce:_x000D_
zazdívka otvoru mezi 2.02 a 2.07</t>
  </si>
  <si>
    <t>311235151</t>
  </si>
  <si>
    <t>Zdivo jednovrstvé z cihel broušených do P10 na tenkovrstvou maltu tl 300 mm</t>
  </si>
  <si>
    <t>1370138377</t>
  </si>
  <si>
    <t>311235211</t>
  </si>
  <si>
    <t>Zdivo jednovrstvé z cihel broušených do P10 na tenkovrstvou maltu tl 440 mm</t>
  </si>
  <si>
    <t>-670342139</t>
  </si>
  <si>
    <t>317168051</t>
  </si>
  <si>
    <t>Překlad keramický vysoký v 238 mm dl 1000 mm</t>
  </si>
  <si>
    <t>-40203092</t>
  </si>
  <si>
    <t>317168052</t>
  </si>
  <si>
    <t>Překlad keramický vysoký v 238 mm dl 1250 mm</t>
  </si>
  <si>
    <t>519174154</t>
  </si>
  <si>
    <t>317168053</t>
  </si>
  <si>
    <t>Překlad keramický vysoký v 238 mm dl 1500 mm</t>
  </si>
  <si>
    <t>-1200325179</t>
  </si>
  <si>
    <t>Vodorovné konstrukce</t>
  </si>
  <si>
    <t>413941123</t>
  </si>
  <si>
    <t>Osazování ocelových válcovaných nosníků stropů I, IE, U, UE nebo L č. 14 až 22 nebo výšky přes 120 do 220 mm</t>
  </si>
  <si>
    <t>1915811533</t>
  </si>
  <si>
    <t>13010752</t>
  </si>
  <si>
    <t>ocel profilová jakost S235JR (11 375) průřez IPE 200</t>
  </si>
  <si>
    <t>-46469715</t>
  </si>
  <si>
    <t>417321414</t>
  </si>
  <si>
    <t>Ztužující pásy a věnce ze ŽB tř. C 20/25</t>
  </si>
  <si>
    <t>1910579856</t>
  </si>
  <si>
    <t>417351115</t>
  </si>
  <si>
    <t>Zřízení bednění ztužujících věnců</t>
  </si>
  <si>
    <t>1642651305</t>
  </si>
  <si>
    <t>417351116</t>
  </si>
  <si>
    <t>Odstranění bednění ztužujících věnců</t>
  </si>
  <si>
    <t>550122884</t>
  </si>
  <si>
    <t>417361821</t>
  </si>
  <si>
    <t>Výztuž ztužujících pásů a věnců betonářskou ocelí 10 505</t>
  </si>
  <si>
    <t>-1038845561</t>
  </si>
  <si>
    <t>1748344498</t>
  </si>
  <si>
    <t>-925867906</t>
  </si>
  <si>
    <t>619991011</t>
  </si>
  <si>
    <t>Obalení konstrukcí a prvků fólií přilepenou lepící páskou</t>
  </si>
  <si>
    <t>-600302240</t>
  </si>
  <si>
    <t>621151011</t>
  </si>
  <si>
    <t>Penetrační silikátový nátěr vnějších pastovitých tenkovrstvých omítek podhledů</t>
  </si>
  <si>
    <t>679142356</t>
  </si>
  <si>
    <t>621211003</t>
  </si>
  <si>
    <t>Montáž kontaktního zateplení vnějších podhledů lepením a mechanickým kotvením polystyrénových desek do dřeva do 40 mm</t>
  </si>
  <si>
    <t>1129823223</t>
  </si>
  <si>
    <t>28375931</t>
  </si>
  <si>
    <t>deska EPS 70 fasádní λ=0,039 tl 30mm</t>
  </si>
  <si>
    <t>-2097951034</t>
  </si>
  <si>
    <t>621531012</t>
  </si>
  <si>
    <t>Tenkovrstvá silikonová zrnitá omítka zrnitost 1,5 mm vnějších podhledů</t>
  </si>
  <si>
    <t>83651695</t>
  </si>
  <si>
    <t>622151011</t>
  </si>
  <si>
    <t>Penetrační silikátový nátěr vnějších pastovitých tenkovrstvých omítek stěn</t>
  </si>
  <si>
    <t>1240869430</t>
  </si>
  <si>
    <t>622151021</t>
  </si>
  <si>
    <t>Penetrační akrylátový nátěr vnějších mozaikových tenkovrstvých omítek stěn</t>
  </si>
  <si>
    <t>-1887379406</t>
  </si>
  <si>
    <t>622211001</t>
  </si>
  <si>
    <t>Montáž kontaktního zateplení vnějších stěn lepením a mechanickým kotvením polystyrénových desek do betonu a zdiva tl do 40 mm</t>
  </si>
  <si>
    <t>421231264</t>
  </si>
  <si>
    <t>28375930</t>
  </si>
  <si>
    <t>deska EPS 70 fasádní λ=0,039 tl 20mm</t>
  </si>
  <si>
    <t>-1636708738</t>
  </si>
  <si>
    <t>622211021</t>
  </si>
  <si>
    <t>Montáž kontaktního zateplení vnějších stěn lepením a mechanickým kotvením polystyrénových desek do betonu a zdiva tl přes 80 do 120 mm</t>
  </si>
  <si>
    <t>1756977084</t>
  </si>
  <si>
    <t>28376422</t>
  </si>
  <si>
    <t>deska z polystyrénu XPS, hrana polodrážková a hladký povrch 300kPA tl 100mm</t>
  </si>
  <si>
    <t>-778261564</t>
  </si>
  <si>
    <t>622211031</t>
  </si>
  <si>
    <t>Montáž kontaktního zateplení vnějších stěn lepením a mechanickým kotvením polystyrénových desek  do betonu a zdiva tl přes 120 do 160 mm</t>
  </si>
  <si>
    <t>4605490</t>
  </si>
  <si>
    <t>28375952</t>
  </si>
  <si>
    <t>deska EPS 70 fasádní λ=0,039 tl 160mm</t>
  </si>
  <si>
    <t>478428533</t>
  </si>
  <si>
    <t>622211033</t>
  </si>
  <si>
    <t>Montáž kontaktního zateplení vnějších stěn lepením a mechanickým kotvením polystyrénových desek do dřeva tl přes 120 do 160 mm</t>
  </si>
  <si>
    <t>1339537767</t>
  </si>
  <si>
    <t>608135432</t>
  </si>
  <si>
    <t>622211041</t>
  </si>
  <si>
    <t>Montáž kontaktního zateplení vnějších stěn lepením a mechanickým kotvením polystyrénových desek  do betonu a zdiva tl přes 160 do 200 mmmm</t>
  </si>
  <si>
    <t>1805166897</t>
  </si>
  <si>
    <t>28375953</t>
  </si>
  <si>
    <t>deska EPS 70 fasádní λ=0,039 tl 180mm</t>
  </si>
  <si>
    <t>944122411</t>
  </si>
  <si>
    <t>622251101</t>
  </si>
  <si>
    <t>Příplatek k cenám kontaktního zateplení vnějších stěn za zápustnou montáž a použití tepelněizolačních zátek z polystyrenu</t>
  </si>
  <si>
    <t>638564862</t>
  </si>
  <si>
    <t>622252001</t>
  </si>
  <si>
    <t>Montáž profilů kontaktního zateplení připevněných mechanicky</t>
  </si>
  <si>
    <t>349035381</t>
  </si>
  <si>
    <t>59051653</t>
  </si>
  <si>
    <t>profil zakládací Al tl 0,7mm pro ETICS pro izolant tl 160mm</t>
  </si>
  <si>
    <t>-908771561</t>
  </si>
  <si>
    <t>59051655</t>
  </si>
  <si>
    <t>profil zakládací Al tl 0,7mm pro ETICS pro izolant tl 180mm</t>
  </si>
  <si>
    <t>-979496762</t>
  </si>
  <si>
    <t>622252002</t>
  </si>
  <si>
    <t>Montáž profilů kontaktního zateplení lepených</t>
  </si>
  <si>
    <t>-1018289569</t>
  </si>
  <si>
    <t>63127464</t>
  </si>
  <si>
    <t>profil rohový Al 15x15mm s výztužnou tkaninou š 100mm pro ETICS</t>
  </si>
  <si>
    <t>813263502</t>
  </si>
  <si>
    <t>28342205</t>
  </si>
  <si>
    <t>profil začišťovací PVC 6mm s výztužnou tkaninou pro ostění ETICS</t>
  </si>
  <si>
    <t>-214093209</t>
  </si>
  <si>
    <t>59051510</t>
  </si>
  <si>
    <t>profil začišťovací s okapnicí PVC s výztužnou tkaninou pro nadpraží ETICS</t>
  </si>
  <si>
    <t>10612198</t>
  </si>
  <si>
    <t>1652279042</t>
  </si>
  <si>
    <t>Profil okenní začišťovací plastový s tkaninou</t>
  </si>
  <si>
    <t>-1203355412</t>
  </si>
  <si>
    <t>622325102</t>
  </si>
  <si>
    <t>Oprava vnější vápenocementové hladké omítky složitosti 1 stěn v rozsahu přes 10 do 30 %</t>
  </si>
  <si>
    <t>1170156683</t>
  </si>
  <si>
    <t>622511112</t>
  </si>
  <si>
    <t>Tenkovrstvá akrylátová mozaiková střednězrnná omítka vnějších stěn</t>
  </si>
  <si>
    <t>-451932652</t>
  </si>
  <si>
    <t>622531012</t>
  </si>
  <si>
    <t>Tenkovrstvá silikonová zrnitá omítka zrnitost 1,5 mm vnějších stěn</t>
  </si>
  <si>
    <t>-1848690387</t>
  </si>
  <si>
    <t>629991011</t>
  </si>
  <si>
    <t>Zakrytí výplní otvorů a svislých ploch fólií přilepenou lepící páskou</t>
  </si>
  <si>
    <t>-503725121</t>
  </si>
  <si>
    <t>629995101</t>
  </si>
  <si>
    <t>Očištění vnějších ploch tlakovou vodou</t>
  </si>
  <si>
    <t>1143468559</t>
  </si>
  <si>
    <t>629999042</t>
  </si>
  <si>
    <t>Příplatek k úpravám vnějších povrchů za provádění prací v nadstřešní části</t>
  </si>
  <si>
    <t>-1758811526</t>
  </si>
  <si>
    <t>-1853669614</t>
  </si>
  <si>
    <t>-637144627</t>
  </si>
  <si>
    <t>631319195</t>
  </si>
  <si>
    <t>Příplatek k mazanině tl přes 50 do 80 mm za plochu do 5 m2</t>
  </si>
  <si>
    <t>-342345009</t>
  </si>
  <si>
    <t>-1366596456</t>
  </si>
  <si>
    <t>632481213</t>
  </si>
  <si>
    <t>Separační vrstva z PE fólie</t>
  </si>
  <si>
    <t>-1729457248</t>
  </si>
  <si>
    <t>634112113</t>
  </si>
  <si>
    <t>Obvodová dilatace podlahovým páskem z pěnového PE mezi stěnou a mazaninou nebo potěrem v 80 mm</t>
  </si>
  <si>
    <t>-708384940</t>
  </si>
  <si>
    <t>642942111</t>
  </si>
  <si>
    <t>Osazování zárubní nebo rámů dveřních kovových do 2,5 m2 na MC</t>
  </si>
  <si>
    <t>-967667288</t>
  </si>
  <si>
    <t>55331487</t>
  </si>
  <si>
    <t>zárubeň jednokřídlá ocelová pro zdění tl stěny 110-150mm rozměru 800/1970, 2100mm</t>
  </si>
  <si>
    <t>-740390682</t>
  </si>
  <si>
    <t>941111111</t>
  </si>
  <si>
    <t>Montáž lešení řadového trubkového lehkého s podlahami zatížení do 200 kg/m2 š od 0,6 do 0,9 m v do 10 m</t>
  </si>
  <si>
    <t>2040209751</t>
  </si>
  <si>
    <t>941111211</t>
  </si>
  <si>
    <t>Příplatek k lešení řadovému trubkovému lehkému s podlahami š 0,9 m v 10 m za první a ZKD den použití</t>
  </si>
  <si>
    <t>358811288</t>
  </si>
  <si>
    <t>Poznámka k položce:_x000D_
příplatek za půjčovné v délce 30 dní</t>
  </si>
  <si>
    <t>941111811</t>
  </si>
  <si>
    <t>Demontáž lešení řadového trubkového lehkého s podlahami zatížení do 200 kg/m2 š přes 0,6 do 0,9 m v do 10 m</t>
  </si>
  <si>
    <t>-853242623</t>
  </si>
  <si>
    <t>944511111</t>
  </si>
  <si>
    <t>Montáž ochranné sítě z textilie z umělých vláken</t>
  </si>
  <si>
    <t>-1636530235</t>
  </si>
  <si>
    <t>944511211</t>
  </si>
  <si>
    <t>Příplatek k ochranné síti za první a ZKD den použití</t>
  </si>
  <si>
    <t>1843698019</t>
  </si>
  <si>
    <t>944511811</t>
  </si>
  <si>
    <t>Demontáž ochranné sítě z textilie z umělých vláken</t>
  </si>
  <si>
    <t>-172916480</t>
  </si>
  <si>
    <t>1687084328</t>
  </si>
  <si>
    <t>-1707995505</t>
  </si>
  <si>
    <t>953943211</t>
  </si>
  <si>
    <t>Osazování hasicího přístroje</t>
  </si>
  <si>
    <t>1332213997</t>
  </si>
  <si>
    <t>44932114</t>
  </si>
  <si>
    <t>přístroj hasicí ruční práškový PG 6 LE</t>
  </si>
  <si>
    <t>1307094239</t>
  </si>
  <si>
    <t>-960898860</t>
  </si>
  <si>
    <t>261871764</t>
  </si>
  <si>
    <t>962032231</t>
  </si>
  <si>
    <t>Bourání zdiva z cihel pálených nebo vápenopískových na MV nebo MVC přes 1 m3</t>
  </si>
  <si>
    <t>1084210060</t>
  </si>
  <si>
    <t>968062244VL01</t>
  </si>
  <si>
    <t>Vybourání rámů oken včetně křídel</t>
  </si>
  <si>
    <t>-1578298288</t>
  </si>
  <si>
    <t>968062455VL01</t>
  </si>
  <si>
    <t>Vybourání vnějších dveřních zárubní</t>
  </si>
  <si>
    <t>-2012128714</t>
  </si>
  <si>
    <t>-311258299</t>
  </si>
  <si>
    <t>1625323837</t>
  </si>
  <si>
    <t>776897326</t>
  </si>
  <si>
    <t>972010482</t>
  </si>
  <si>
    <t>169181492</t>
  </si>
  <si>
    <t>-491216338</t>
  </si>
  <si>
    <t>441330217</t>
  </si>
  <si>
    <t>77913939</t>
  </si>
  <si>
    <t>310087087</t>
  </si>
  <si>
    <t>997013804</t>
  </si>
  <si>
    <t>Poplatek za uložení na skládce (skládkovné) stavebního odpadu ze skla kód odpadu 17 02 02</t>
  </si>
  <si>
    <t>-997754626</t>
  </si>
  <si>
    <t>997013811</t>
  </si>
  <si>
    <t>Poplatek za uložení na skládce (skládkovné) stavebního odpadu dřevěného kód odpadu 17 02 01</t>
  </si>
  <si>
    <t>1762317676</t>
  </si>
  <si>
    <t>997013843</t>
  </si>
  <si>
    <t>Poplatek za uložení na skládce (skládkovné) odpadu po otryskávání s obsahem nebezpečných látek kód odpadu 12 01 16</t>
  </si>
  <si>
    <t>-1277895332</t>
  </si>
  <si>
    <t>998011001</t>
  </si>
  <si>
    <t>Přesun hmot pro budovy zděné v do 6 m</t>
  </si>
  <si>
    <t>-545494459</t>
  </si>
  <si>
    <t>737018403</t>
  </si>
  <si>
    <t>2103487343</t>
  </si>
  <si>
    <t>711112001</t>
  </si>
  <si>
    <t>Provedení izolace proti zemní vlhkosti svislé za studena nátěrem penetračním</t>
  </si>
  <si>
    <t>-416448402</t>
  </si>
  <si>
    <t>-357783346</t>
  </si>
  <si>
    <t>-1013978859</t>
  </si>
  <si>
    <t>781822028</t>
  </si>
  <si>
    <t>1465898871</t>
  </si>
  <si>
    <t>711142559</t>
  </si>
  <si>
    <t>Provedení izolace proti zemní vlhkosti pásy přitavením svislé NAIP</t>
  </si>
  <si>
    <t>90882257</t>
  </si>
  <si>
    <t>62832001</t>
  </si>
  <si>
    <t>pás asfaltový natavitelný oxidovaný tl 3,5mm typu V60 S35 s vložkou ze skleněné rohože, s jemnozrnným minerálním posypem</t>
  </si>
  <si>
    <t>-359887591</t>
  </si>
  <si>
    <t>-461006888</t>
  </si>
  <si>
    <t>-1380030378</t>
  </si>
  <si>
    <t>712</t>
  </si>
  <si>
    <t>Povlakové krytiny</t>
  </si>
  <si>
    <t>712363353</t>
  </si>
  <si>
    <t>Povlakové krytiny střech do 10° z tvarovaných poplastovaných lišt délky 2 m koutová lišta vnější rš 100 mm</t>
  </si>
  <si>
    <t>-618029686</t>
  </si>
  <si>
    <t>712363354</t>
  </si>
  <si>
    <t>Povlakové krytiny střech do 10° z tvarovaných poplastovaných lišt délky 2 m stěnová lišta vyhnutá rš 70 mm</t>
  </si>
  <si>
    <t>1430325502</t>
  </si>
  <si>
    <t>712363357</t>
  </si>
  <si>
    <t>Povlakové krytiny střech do 10° z tvarovaných poplastovaných lišt délky 2 m okapnice široká rš 250 mm</t>
  </si>
  <si>
    <t>343836171</t>
  </si>
  <si>
    <t>712363359</t>
  </si>
  <si>
    <t>Povlakové krytiny střech do 10° z tvarovaných poplastovaných lišt délky 2 m závětrná lišta rš 300 mm</t>
  </si>
  <si>
    <t>-1388528728</t>
  </si>
  <si>
    <t>712363411</t>
  </si>
  <si>
    <t>Provedení povlak krytiny mechanicky kotvenou do trapézu TI tl do 100 mm vnitřní pole, budova v do 18 m</t>
  </si>
  <si>
    <t>-1891991986</t>
  </si>
  <si>
    <t>28322012</t>
  </si>
  <si>
    <t>fólie hydroizolační střešní mPVC mechanicky kotvená tl 1,5mm šedá</t>
  </si>
  <si>
    <t>1427290688</t>
  </si>
  <si>
    <t>712391171</t>
  </si>
  <si>
    <t>Provedení povlakové krytiny střech do 10° podkladní textilní vrstvy</t>
  </si>
  <si>
    <t>-1829351884</t>
  </si>
  <si>
    <t>69311168</t>
  </si>
  <si>
    <t>geotextilie PP s ÚV stabilizací 150g/m2</t>
  </si>
  <si>
    <t>-1134227409</t>
  </si>
  <si>
    <t>998712102</t>
  </si>
  <si>
    <t>Přesun hmot tonážní tonážní pro krytiny povlakové v objektech v přes 6 do 12 m</t>
  </si>
  <si>
    <t>-60871322</t>
  </si>
  <si>
    <t>998712181</t>
  </si>
  <si>
    <t>Příplatek k přesunu hmot tonážní 712 prováděný bez použití mechanizace</t>
  </si>
  <si>
    <t>185044367</t>
  </si>
  <si>
    <t>713111121</t>
  </si>
  <si>
    <t>Montáž izolace tepelné spodem stropů s uchycením drátem rohoží, pásů, dílců, desek</t>
  </si>
  <si>
    <t>405419</t>
  </si>
  <si>
    <t>63152108</t>
  </si>
  <si>
    <t>pás tepelně izolační univerzální λ=0,032-0,033 tl 200mm</t>
  </si>
  <si>
    <t>-1402823784</t>
  </si>
  <si>
    <t>-1506169789</t>
  </si>
  <si>
    <t>63152106</t>
  </si>
  <si>
    <t>pás tepelně izolační univerzální λ=0,032-0,033 tl 180mm</t>
  </si>
  <si>
    <t>-1471465897</t>
  </si>
  <si>
    <t>-1584326317</t>
  </si>
  <si>
    <t>28372307</t>
  </si>
  <si>
    <t>deska EPS 100 pro konstrukce s běžným zatížením λ=0,037 tl 70mm</t>
  </si>
  <si>
    <t>21431782</t>
  </si>
  <si>
    <t>68081964</t>
  </si>
  <si>
    <t>-1629257157</t>
  </si>
  <si>
    <t>1534112512</t>
  </si>
  <si>
    <t>393487446</t>
  </si>
  <si>
    <t>998713102</t>
  </si>
  <si>
    <t>Přesun hmot tonážní pro izolace tepelné v objektech v přes 6 do 12 m</t>
  </si>
  <si>
    <t>904552560</t>
  </si>
  <si>
    <t>-729989575</t>
  </si>
  <si>
    <t>762</t>
  </si>
  <si>
    <t>Konstrukce tesařské</t>
  </si>
  <si>
    <t>762083121</t>
  </si>
  <si>
    <t>Impregnace řeziva proti dřevokaznému hmyzu, houbám a plísním máčením třída ohrožení 1 a 2</t>
  </si>
  <si>
    <t>-2067719453</t>
  </si>
  <si>
    <t>762111811</t>
  </si>
  <si>
    <t>Demontáž stěn a příček z hraněného řeziva</t>
  </si>
  <si>
    <t>676030464</t>
  </si>
  <si>
    <t>762132811</t>
  </si>
  <si>
    <t>DeMontáž bednění svislých stěn z prken hoblovaných jednostranně</t>
  </si>
  <si>
    <t>-1987993563</t>
  </si>
  <si>
    <t>762331812</t>
  </si>
  <si>
    <t>Demontáž vázaných kcí krovů z hranolů průřezové pl přes 120 do 224 cm2</t>
  </si>
  <si>
    <t>-1607889535</t>
  </si>
  <si>
    <t>135</t>
  </si>
  <si>
    <t>762332132</t>
  </si>
  <si>
    <t>Montáž vázaných kcí krovů pravidelných z hraněného řeziva průřezové pl přes 120 do 224 cm2</t>
  </si>
  <si>
    <t>-48698069</t>
  </si>
  <si>
    <t>136</t>
  </si>
  <si>
    <t>60512132</t>
  </si>
  <si>
    <t>hranol stavební řezivo průřezu do 224cm2 přes dl 8m</t>
  </si>
  <si>
    <t>-1913856437</t>
  </si>
  <si>
    <t>137</t>
  </si>
  <si>
    <t>762332133</t>
  </si>
  <si>
    <t>Montáž vázaných kcí krovů pravidelných z hraněného řeziva průřezové pl přes 224 do 288 cm2</t>
  </si>
  <si>
    <t>-1712660705</t>
  </si>
  <si>
    <t>138</t>
  </si>
  <si>
    <t>60512136</t>
  </si>
  <si>
    <t>hranol stavební řezivo průřezu do 288cm2 dl 6-8m</t>
  </si>
  <si>
    <t>-1904911845</t>
  </si>
  <si>
    <t>139</t>
  </si>
  <si>
    <t>762341210</t>
  </si>
  <si>
    <t>Montáž bednění střech rovných a šikmých sklonu do 60° z hrubých prken na sraz tl do 32 mm</t>
  </si>
  <si>
    <t>-1704265903</t>
  </si>
  <si>
    <t>140</t>
  </si>
  <si>
    <t>60515111</t>
  </si>
  <si>
    <t>řezivo jehličnaté boční prkno 20-30mm</t>
  </si>
  <si>
    <t>42833010</t>
  </si>
  <si>
    <t>141</t>
  </si>
  <si>
    <t>762341670</t>
  </si>
  <si>
    <t>Montáž bednění štítových okapových říms z dřevotřískových na sraz</t>
  </si>
  <si>
    <t>600534310</t>
  </si>
  <si>
    <t>142</t>
  </si>
  <si>
    <t>60722253</t>
  </si>
  <si>
    <t>deska dřevotřísková surová 2070x2800mm tl 16mm</t>
  </si>
  <si>
    <t>-1396444829</t>
  </si>
  <si>
    <t>143</t>
  </si>
  <si>
    <t>762342214</t>
  </si>
  <si>
    <t>Montáž laťování na střechách jednoduchých sklonu do 60° osové vzdálenosti přes 150 do 360 mm</t>
  </si>
  <si>
    <t>-540819524</t>
  </si>
  <si>
    <t>144</t>
  </si>
  <si>
    <t>60514114</t>
  </si>
  <si>
    <t>řezivo jehličnaté lať impregnovaná dl 4 m</t>
  </si>
  <si>
    <t>-893287936</t>
  </si>
  <si>
    <t>145</t>
  </si>
  <si>
    <t>762342511</t>
  </si>
  <si>
    <t>Montáž kontralatí na podklad bez tepelné izolace</t>
  </si>
  <si>
    <t>-886156699</t>
  </si>
  <si>
    <t>146</t>
  </si>
  <si>
    <t>-1671006633</t>
  </si>
  <si>
    <t>147</t>
  </si>
  <si>
    <t>762342812</t>
  </si>
  <si>
    <t>Demontáž laťování střech z latí osové vzdálenosti do 0,50 m</t>
  </si>
  <si>
    <t>-1535005548</t>
  </si>
  <si>
    <t>148</t>
  </si>
  <si>
    <t>762343811</t>
  </si>
  <si>
    <t>Demontáž bednění okapů a štítových říms z prken</t>
  </si>
  <si>
    <t>983596209</t>
  </si>
  <si>
    <t>149</t>
  </si>
  <si>
    <t>762395000</t>
  </si>
  <si>
    <t>Spojovací prostředky krovů, bednění, laťování, nadstřešních konstrukcí</t>
  </si>
  <si>
    <t>-1428505207</t>
  </si>
  <si>
    <t>150</t>
  </si>
  <si>
    <t>762511137</t>
  </si>
  <si>
    <t>Podlahové kce podkladové z cementotřískových desek tl 24 mm na broušených na pero a drážku lepených</t>
  </si>
  <si>
    <t>1284017034</t>
  </si>
  <si>
    <t>151</t>
  </si>
  <si>
    <t>762511284</t>
  </si>
  <si>
    <t>Podlahové kce podkladové dvouvrstvé z desek OSB tl 2x15 mm broušených na pero a drážku lepených</t>
  </si>
  <si>
    <t>-254917301</t>
  </si>
  <si>
    <t>152</t>
  </si>
  <si>
    <t>762511294</t>
  </si>
  <si>
    <t>Podlahové kce podkladové dvouvrstvé z desek OSB tl 2x15 mm broušených na pero a drážku šroubovaných</t>
  </si>
  <si>
    <t>-293078943</t>
  </si>
  <si>
    <t>153</t>
  </si>
  <si>
    <t>762822120</t>
  </si>
  <si>
    <t>Montáž stropního trámu z hraněného řeziva průřezové pl přes 144 do 288 cm2 s výměnami</t>
  </si>
  <si>
    <t>673449109</t>
  </si>
  <si>
    <t>154</t>
  </si>
  <si>
    <t>60512135</t>
  </si>
  <si>
    <t>hranol stavební řezivo průřezu do 288cm2 do dl 6m</t>
  </si>
  <si>
    <t>-443699490</t>
  </si>
  <si>
    <t>155</t>
  </si>
  <si>
    <t>54825310</t>
  </si>
  <si>
    <t>kování tesařské trámová botka-třmen typ1 100x160x2,0mm</t>
  </si>
  <si>
    <t>-1530917559</t>
  </si>
  <si>
    <t>156</t>
  </si>
  <si>
    <t>762895000</t>
  </si>
  <si>
    <t>Spojovací prostředky pro montáž záklopu, stropnice a podbíjení</t>
  </si>
  <si>
    <t>-2023244088</t>
  </si>
  <si>
    <t>157</t>
  </si>
  <si>
    <t>998762102</t>
  </si>
  <si>
    <t>Přesun hmot tonážní pro kce tesařské v objektech v přes 6 do 12 m</t>
  </si>
  <si>
    <t>-2024659371</t>
  </si>
  <si>
    <t>158</t>
  </si>
  <si>
    <t>998762181</t>
  </si>
  <si>
    <t>Příplatek k přesunu hmot tonážní 762 prováděný bez použití mechanizace</t>
  </si>
  <si>
    <t>1372043706</t>
  </si>
  <si>
    <t>159</t>
  </si>
  <si>
    <t>763111431</t>
  </si>
  <si>
    <t>SDK příčka tl 100 mm profil CW+UW 50 desky 2xH2 12,5 s izolací EI 60 Rw do 51 dB</t>
  </si>
  <si>
    <t>477608994</t>
  </si>
  <si>
    <t>160</t>
  </si>
  <si>
    <t>763111437</t>
  </si>
  <si>
    <t>SDK příčka tl 150 mm profil CW+UW 100 desky 2xH2 12,5 s izolací EI 60 Rw do 56 dB</t>
  </si>
  <si>
    <t>-1623679683</t>
  </si>
  <si>
    <t>161</t>
  </si>
  <si>
    <t>763111717</t>
  </si>
  <si>
    <t>SDK příčka základní penetrační nátěr (oboustranně)</t>
  </si>
  <si>
    <t>1710883934</t>
  </si>
  <si>
    <t>162</t>
  </si>
  <si>
    <t>763112318</t>
  </si>
  <si>
    <t>SDK příčka mezibytová tl 255 mm zdvojený profil CW+UW 100 desky 2xA 12,5 s dvojitou izolací EI 60 Rw do 65 dB</t>
  </si>
  <si>
    <t>1374159688</t>
  </si>
  <si>
    <t>163</t>
  </si>
  <si>
    <t>763131431</t>
  </si>
  <si>
    <t>SDK podhled deska 1xDF 12,5 bez izolace dvouvrstvá spodní kce profil CD+UD REI do 90</t>
  </si>
  <si>
    <t>-4465258</t>
  </si>
  <si>
    <t>164</t>
  </si>
  <si>
    <t>763131471</t>
  </si>
  <si>
    <t>SDK podhled deska 1xDFH2 12,5 bez izolace dvouvrstvá spodní kce profil CD+UD REI do 90</t>
  </si>
  <si>
    <t>2047696795</t>
  </si>
  <si>
    <t>165</t>
  </si>
  <si>
    <t>763131714</t>
  </si>
  <si>
    <t>SDK podhled základní penetrační nátěr</t>
  </si>
  <si>
    <t>-371396035</t>
  </si>
  <si>
    <t>166</t>
  </si>
  <si>
    <t>763131751</t>
  </si>
  <si>
    <t>Montáž parotěsné zábrany do SDK podhledu</t>
  </si>
  <si>
    <t>-1507363126</t>
  </si>
  <si>
    <t>167</t>
  </si>
  <si>
    <t>28329276</t>
  </si>
  <si>
    <t>fólie PE vyztužená pro parotěsnou vrstvu (reakce na oheň - třída E) 140g/m2</t>
  </si>
  <si>
    <t>308958076</t>
  </si>
  <si>
    <t>168</t>
  </si>
  <si>
    <t>763164525</t>
  </si>
  <si>
    <t>SDK obklad kcí tvaru L š do 0,4 m desky 1xDFH2 12,5</t>
  </si>
  <si>
    <t>923905089</t>
  </si>
  <si>
    <t>169</t>
  </si>
  <si>
    <t>763732114</t>
  </si>
  <si>
    <t>Montáž střešní konstrukce v do 10 m z příhradových vazníků konstrukční dl přes 9 do 12,5 m</t>
  </si>
  <si>
    <t>-807312005</t>
  </si>
  <si>
    <t>170</t>
  </si>
  <si>
    <t>60512201</t>
  </si>
  <si>
    <t>příhradový vazník sedlový sušený neimpregnovaný dl do 12,5m</t>
  </si>
  <si>
    <t>182331734</t>
  </si>
  <si>
    <t>171</t>
  </si>
  <si>
    <t>763732115</t>
  </si>
  <si>
    <t>Montáž střešní konstrukce v do 10 m z příhradových vazníků konstrukční dl přes 12,5 do 15 m</t>
  </si>
  <si>
    <t>-1383142555</t>
  </si>
  <si>
    <t>172</t>
  </si>
  <si>
    <t>60512202</t>
  </si>
  <si>
    <t>příhradový vazník sedlový sušený neimpregnovaný dl do 15m</t>
  </si>
  <si>
    <t>651288207</t>
  </si>
  <si>
    <t>173</t>
  </si>
  <si>
    <t>763734112</t>
  </si>
  <si>
    <t>Montáž střešní konstrukce krokví, vaznic, ztužidel a zavětrování pl přes 50 do 150 cm2</t>
  </si>
  <si>
    <t>1808087545</t>
  </si>
  <si>
    <t>174</t>
  </si>
  <si>
    <t>61223260</t>
  </si>
  <si>
    <t>hranol konstrukční KVH lepený průřezu 40x60-280mm nepohledový</t>
  </si>
  <si>
    <t>-1546657770</t>
  </si>
  <si>
    <t>175</t>
  </si>
  <si>
    <t>998763101</t>
  </si>
  <si>
    <t>Přesun hmot tonážní pro dřevostavby v objektech v přes 6 do 12 m</t>
  </si>
  <si>
    <t>870233173</t>
  </si>
  <si>
    <t>176</t>
  </si>
  <si>
    <t>998763181</t>
  </si>
  <si>
    <t>Příplatek k přesunu hmot tonážní pro 763 dřevostavby prováděný bez použití mechanizace</t>
  </si>
  <si>
    <t>-1738258543</t>
  </si>
  <si>
    <t>764</t>
  </si>
  <si>
    <t>Konstrukce klempířské</t>
  </si>
  <si>
    <t>177</t>
  </si>
  <si>
    <t>764001821</t>
  </si>
  <si>
    <t>Demontáž krytiny ze svitků nebo tabulí do suti</t>
  </si>
  <si>
    <t>2139905600</t>
  </si>
  <si>
    <t>178</t>
  </si>
  <si>
    <t>764001861</t>
  </si>
  <si>
    <t>Demontáž hřebene z hřebenáčů do suti</t>
  </si>
  <si>
    <t>2122063011</t>
  </si>
  <si>
    <t>179</t>
  </si>
  <si>
    <t>764002801</t>
  </si>
  <si>
    <t>Demontáž závětrné lišty do suti</t>
  </si>
  <si>
    <t>-349478218</t>
  </si>
  <si>
    <t>180</t>
  </si>
  <si>
    <t>764002812</t>
  </si>
  <si>
    <t>Demontáž okapového plechu do suti v krytině skládané</t>
  </si>
  <si>
    <t>1600380084</t>
  </si>
  <si>
    <t>181</t>
  </si>
  <si>
    <t>764111405</t>
  </si>
  <si>
    <t>Krytina střechy rovné drážkováním ze svitků z Pz plechu rš 500 mm sklonu přes 60°</t>
  </si>
  <si>
    <t>-663510272</t>
  </si>
  <si>
    <t>182</t>
  </si>
  <si>
    <t>764212433</t>
  </si>
  <si>
    <t>Oplechování rovné okapové hrany z Pz plechu rš 250 mm</t>
  </si>
  <si>
    <t>116104160</t>
  </si>
  <si>
    <t>183</t>
  </si>
  <si>
    <t>764216603</t>
  </si>
  <si>
    <t>Oplechování rovných parapetů mechanicky kotvené z Pz s povrchovou úpravou rš 250 mm</t>
  </si>
  <si>
    <t>-844711338</t>
  </si>
  <si>
    <t>184</t>
  </si>
  <si>
    <t>764511602</t>
  </si>
  <si>
    <t>Žlab podokapní půlkruhový z Pz s povrchovou úpravou rš 330 mm</t>
  </si>
  <si>
    <t>1541114781</t>
  </si>
  <si>
    <t>185</t>
  </si>
  <si>
    <t>764511642</t>
  </si>
  <si>
    <t>Kotlík oválný (trychtýřový) pro podokapní žlaby z Pz s povrchovou úpravou 330/100 mm</t>
  </si>
  <si>
    <t>1324493555</t>
  </si>
  <si>
    <t>186</t>
  </si>
  <si>
    <t>764518622</t>
  </si>
  <si>
    <t>Svody kruhové včetně objímek, kolen, odskoků z Pz s povrchovou úpravou průměru 100 mm</t>
  </si>
  <si>
    <t>6591947</t>
  </si>
  <si>
    <t>187</t>
  </si>
  <si>
    <t>998764102</t>
  </si>
  <si>
    <t>Přesun hmot tonážní pro konstrukce klempířské v objektech v přes 6 do 12 m</t>
  </si>
  <si>
    <t>204297728</t>
  </si>
  <si>
    <t>188</t>
  </si>
  <si>
    <t>998764181</t>
  </si>
  <si>
    <t>Příplatek k přesunu hmot tonážní 764 prováděný bez použití mechanizace</t>
  </si>
  <si>
    <t>-1778884214</t>
  </si>
  <si>
    <t>765</t>
  </si>
  <si>
    <t>Krytina skládaná</t>
  </si>
  <si>
    <t>189</t>
  </si>
  <si>
    <t>765123013</t>
  </si>
  <si>
    <t>Krytina betonová drážková s povrchem se zvýšenou ochranou skládaná na sucho sklonu do 30°</t>
  </si>
  <si>
    <t>-1806741343</t>
  </si>
  <si>
    <t>190</t>
  </si>
  <si>
    <t>765123121</t>
  </si>
  <si>
    <t>Krytina betonová ochranná a větrávací mřížka okapové hrany</t>
  </si>
  <si>
    <t>1375460587</t>
  </si>
  <si>
    <t>191</t>
  </si>
  <si>
    <t>765123313</t>
  </si>
  <si>
    <t>Krytina betonová drážková hřeben provětrávaný z hřebenáčů s povrchem se zvýšenou ochranou</t>
  </si>
  <si>
    <t>-1725050072</t>
  </si>
  <si>
    <t>192</t>
  </si>
  <si>
    <t>765123513</t>
  </si>
  <si>
    <t>Krytina betonová drážková štítová hrana z tašek okrajových s povrchem se zvýšenou ochranou</t>
  </si>
  <si>
    <t>91130679</t>
  </si>
  <si>
    <t>193</t>
  </si>
  <si>
    <t>765125302</t>
  </si>
  <si>
    <t>Montáž střešního výlezu plochy jednotlivě přes 0,25 m2 pro betonovu krytinu</t>
  </si>
  <si>
    <t>-975476858</t>
  </si>
  <si>
    <t>194</t>
  </si>
  <si>
    <t>RMAT0001</t>
  </si>
  <si>
    <t>Střešní výlez nezateplený 60x60 cm</t>
  </si>
  <si>
    <t>-2091646412</t>
  </si>
  <si>
    <t>195</t>
  </si>
  <si>
    <t>765131801</t>
  </si>
  <si>
    <t>Demontáž vláknocementové skládané krytiny sklonu do 30° do suti</t>
  </si>
  <si>
    <t>-335607390</t>
  </si>
  <si>
    <t>196</t>
  </si>
  <si>
    <t>765131821</t>
  </si>
  <si>
    <t>Demontáž hřebene nebo nároží z hřebenáčů vláknocementové skládané krytiny sklonu do 30° do suti</t>
  </si>
  <si>
    <t>-1058478332</t>
  </si>
  <si>
    <t>197</t>
  </si>
  <si>
    <t>765191001</t>
  </si>
  <si>
    <t>Montáž pojistné hydroizolační nebo parotěsné fólie kladené ve sklonu do 20° lepením na bednění nebo izolaci</t>
  </si>
  <si>
    <t>-1164049230</t>
  </si>
  <si>
    <t>198</t>
  </si>
  <si>
    <t>28329036</t>
  </si>
  <si>
    <t>fólie kontaktní difuzně propustná pro doplňkovou hydroizolační vrstvu, třívrstvá mikroporézní PP 150g/m2 s integrovanou samolepící páskou</t>
  </si>
  <si>
    <t>734631568</t>
  </si>
  <si>
    <t>199</t>
  </si>
  <si>
    <t>765191013</t>
  </si>
  <si>
    <t>Montáž pojistné hydroizolační nebo parotěsné fólie kladené přes 20° volně na bednění nebo tepelnou izolaci</t>
  </si>
  <si>
    <t>1459631374</t>
  </si>
  <si>
    <t>200</t>
  </si>
  <si>
    <t>-2051868689</t>
  </si>
  <si>
    <t>201</t>
  </si>
  <si>
    <t>765192001</t>
  </si>
  <si>
    <t>Nouzové (provizorní) zakrytí střechy plachtou</t>
  </si>
  <si>
    <t>-653522175</t>
  </si>
  <si>
    <t>202</t>
  </si>
  <si>
    <t>765192811</t>
  </si>
  <si>
    <t>Demontáž střešního výlezu jakkékoliv plochy</t>
  </si>
  <si>
    <t>835319513</t>
  </si>
  <si>
    <t>203</t>
  </si>
  <si>
    <t>998765102</t>
  </si>
  <si>
    <t>Přesun hmot tonážní pro krytiny skládané v objektech v přes 6 do 12 m</t>
  </si>
  <si>
    <t>-1530203258</t>
  </si>
  <si>
    <t>204</t>
  </si>
  <si>
    <t>998765181</t>
  </si>
  <si>
    <t>Příplatek k přesunu hmot tonážní 765 prováděný bez použití mechanizace</t>
  </si>
  <si>
    <t>-1236545418</t>
  </si>
  <si>
    <t>205</t>
  </si>
  <si>
    <t>766231113</t>
  </si>
  <si>
    <t>Montáž sklápěcích půdních schodů</t>
  </si>
  <si>
    <t>-1272114525</t>
  </si>
  <si>
    <t>206</t>
  </si>
  <si>
    <t>55347587</t>
  </si>
  <si>
    <t>schody skládací protipož.,mech. z Al profilů, El 15 EW 60 TI, pro výšku max. 280cm, 11 schodnic 110x70cm</t>
  </si>
  <si>
    <t>91828877</t>
  </si>
  <si>
    <t>207</t>
  </si>
  <si>
    <t>766231121</t>
  </si>
  <si>
    <t>Montáž prostupového uzávěru k půdním schodům</t>
  </si>
  <si>
    <t>2089613070</t>
  </si>
  <si>
    <t>208</t>
  </si>
  <si>
    <t>61233174</t>
  </si>
  <si>
    <t>uzávěr prostupový protipožární s plechovým víkem s protipožární,protihlukovou a zateplovací vložkou</t>
  </si>
  <si>
    <t>1448644967</t>
  </si>
  <si>
    <t>209</t>
  </si>
  <si>
    <t>-1021224907</t>
  </si>
  <si>
    <t>210</t>
  </si>
  <si>
    <t>-973150084</t>
  </si>
  <si>
    <t>211</t>
  </si>
  <si>
    <t>967752815</t>
  </si>
  <si>
    <t>212</t>
  </si>
  <si>
    <t>1468879644</t>
  </si>
  <si>
    <t>213</t>
  </si>
  <si>
    <t>1361291870</t>
  </si>
  <si>
    <t>214</t>
  </si>
  <si>
    <t>766660411</t>
  </si>
  <si>
    <t>Montáž vchodových dveří jednokřídlových bez nadsvětlíku do zdiva</t>
  </si>
  <si>
    <t>-1949697589</t>
  </si>
  <si>
    <t>215</t>
  </si>
  <si>
    <t>61173202</t>
  </si>
  <si>
    <t>dveře jednokřídlé dřevěné plné max rozměru otvoru 2,42m2 bezpečnostní třídy RC2</t>
  </si>
  <si>
    <t>2130560176</t>
  </si>
  <si>
    <t>216</t>
  </si>
  <si>
    <t>1132300983</t>
  </si>
  <si>
    <t>217</t>
  </si>
  <si>
    <t>1993530047</t>
  </si>
  <si>
    <t>218</t>
  </si>
  <si>
    <t>493877608</t>
  </si>
  <si>
    <t>219</t>
  </si>
  <si>
    <t>-1050832417</t>
  </si>
  <si>
    <t>220</t>
  </si>
  <si>
    <t>-268248491</t>
  </si>
  <si>
    <t>221</t>
  </si>
  <si>
    <t>-130429269</t>
  </si>
  <si>
    <t>222</t>
  </si>
  <si>
    <t>-1273454082</t>
  </si>
  <si>
    <t>223</t>
  </si>
  <si>
    <t>-833874675</t>
  </si>
  <si>
    <t>224</t>
  </si>
  <si>
    <t>54914620</t>
  </si>
  <si>
    <t>kování dveřní vrchní klika včetně rozet a montážního materiálu R PZ nerez PK</t>
  </si>
  <si>
    <t>207525564</t>
  </si>
  <si>
    <t>225</t>
  </si>
  <si>
    <t>-800724383</t>
  </si>
  <si>
    <t>226</t>
  </si>
  <si>
    <t>-316246518</t>
  </si>
  <si>
    <t>227</t>
  </si>
  <si>
    <t>54964110</t>
  </si>
  <si>
    <t>vložka zámková cylindrická oboustranná</t>
  </si>
  <si>
    <t>-963539831</t>
  </si>
  <si>
    <t>228</t>
  </si>
  <si>
    <t>2132722418</t>
  </si>
  <si>
    <t>229</t>
  </si>
  <si>
    <t>54914110</t>
  </si>
  <si>
    <t>kování bezpečnostní R1, knoflík-klika R1 Cr</t>
  </si>
  <si>
    <t>-1960760568</t>
  </si>
  <si>
    <t>230</t>
  </si>
  <si>
    <t>766666933</t>
  </si>
  <si>
    <t>Výměna panikového madla bezpečnostních dveř</t>
  </si>
  <si>
    <t>-619942289</t>
  </si>
  <si>
    <t>231</t>
  </si>
  <si>
    <t>54914136</t>
  </si>
  <si>
    <t>kování panikové madlo/klika</t>
  </si>
  <si>
    <t>-2103929645</t>
  </si>
  <si>
    <t>232</t>
  </si>
  <si>
    <t>505087778</t>
  </si>
  <si>
    <t>233</t>
  </si>
  <si>
    <t>1318552983</t>
  </si>
  <si>
    <t>234</t>
  </si>
  <si>
    <t>766694122</t>
  </si>
  <si>
    <t>Montáž parapetních dřevěných nebo plastových š přes 30 cm dl přes 1,0 do 1,6 m</t>
  </si>
  <si>
    <t>-2115658463</t>
  </si>
  <si>
    <t>235</t>
  </si>
  <si>
    <t>60794105</t>
  </si>
  <si>
    <t>parapet dřevotřískový vnitřní povrch laminátový š 400mm</t>
  </si>
  <si>
    <t>-91885245</t>
  </si>
  <si>
    <t>236</t>
  </si>
  <si>
    <t>60794121</t>
  </si>
  <si>
    <t>koncovka PVC k parapetním dřevotřískovým deskám 600mm</t>
  </si>
  <si>
    <t>1133673412</t>
  </si>
  <si>
    <t>237</t>
  </si>
  <si>
    <t>766695213</t>
  </si>
  <si>
    <t>Montáž truhlářských prahů dveří jednokřídlových š přes 10 cm</t>
  </si>
  <si>
    <t>138797647</t>
  </si>
  <si>
    <t>238</t>
  </si>
  <si>
    <t>61187161</t>
  </si>
  <si>
    <t>práh dveřní dřevěný dubový tl 20mm dl 820mm š 150mm</t>
  </si>
  <si>
    <t>1324691339</t>
  </si>
  <si>
    <t>239</t>
  </si>
  <si>
    <t>998766102</t>
  </si>
  <si>
    <t>Přesun hmot tonážní pro kce truhlářské v objektech v přes 6 do 12 m</t>
  </si>
  <si>
    <t>-1378023459</t>
  </si>
  <si>
    <t>240</t>
  </si>
  <si>
    <t>1661117377</t>
  </si>
  <si>
    <t>241</t>
  </si>
  <si>
    <t>R01a</t>
  </si>
  <si>
    <t>Plastová okna se zasklením z trojskla</t>
  </si>
  <si>
    <t>1706857631</t>
  </si>
  <si>
    <t>242</t>
  </si>
  <si>
    <t>R01b</t>
  </si>
  <si>
    <t>Plastové dveře se zasklením z trojskla</t>
  </si>
  <si>
    <t>-1221830878</t>
  </si>
  <si>
    <t>767</t>
  </si>
  <si>
    <t>Konstrukce zámečnické</t>
  </si>
  <si>
    <t>243</t>
  </si>
  <si>
    <t>767163221</t>
  </si>
  <si>
    <t>Montáž přímého kovového zábradlí z dílců do betonu konstrukce na schodišti</t>
  </si>
  <si>
    <t>-967765383</t>
  </si>
  <si>
    <t>244</t>
  </si>
  <si>
    <t>55342284</t>
  </si>
  <si>
    <t>zábradlí s hranatým sloupkem a hranatými pruty s horním kotvením</t>
  </si>
  <si>
    <t>-2138761856</t>
  </si>
  <si>
    <t>245</t>
  </si>
  <si>
    <t>767165111</t>
  </si>
  <si>
    <t>Montáž zábradlí rovného madla z trubek nebo tenkostěnných profilů šroubovaného</t>
  </si>
  <si>
    <t>763762312</t>
  </si>
  <si>
    <t>246</t>
  </si>
  <si>
    <t>RMAT0002</t>
  </si>
  <si>
    <t>nerezové zábradlí na stěnu, nerezové madlo pr. 42,4 mm, kulaté držáky, délka 100 cm</t>
  </si>
  <si>
    <t>-2041341166</t>
  </si>
  <si>
    <t>247</t>
  </si>
  <si>
    <t>767851104</t>
  </si>
  <si>
    <t>Montáž lávek komínových - kompletní celé lávky</t>
  </si>
  <si>
    <t>878434060</t>
  </si>
  <si>
    <t>248</t>
  </si>
  <si>
    <t>55344680</t>
  </si>
  <si>
    <t>lávka komínová 250x1000mm</t>
  </si>
  <si>
    <t>-2034706699</t>
  </si>
  <si>
    <t>249</t>
  </si>
  <si>
    <t>55344688</t>
  </si>
  <si>
    <t>šroub k lávce komínová sada 4 kusy</t>
  </si>
  <si>
    <t>sada</t>
  </si>
  <si>
    <t>48129853</t>
  </si>
  <si>
    <t>250</t>
  </si>
  <si>
    <t>55344690</t>
  </si>
  <si>
    <t>spojka lávky komínové sada 2 kusy</t>
  </si>
  <si>
    <t>213289677</t>
  </si>
  <si>
    <t>251</t>
  </si>
  <si>
    <t>998767102</t>
  </si>
  <si>
    <t>Přesun hmot tonážní pro zámečnické konstrukce v objektech v přes 6 do 12 m</t>
  </si>
  <si>
    <t>-1635027242</t>
  </si>
  <si>
    <t>252</t>
  </si>
  <si>
    <t>998767181</t>
  </si>
  <si>
    <t>Příplatek k přesunu hmot tonážní 767 prováděný bez použití mechanizace</t>
  </si>
  <si>
    <t>653214502</t>
  </si>
  <si>
    <t>253</t>
  </si>
  <si>
    <t>2105396421</t>
  </si>
  <si>
    <t>254</t>
  </si>
  <si>
    <t>1269422777</t>
  </si>
  <si>
    <t>255</t>
  </si>
  <si>
    <t>2110892435</t>
  </si>
  <si>
    <t>256</t>
  </si>
  <si>
    <t>771574114</t>
  </si>
  <si>
    <t>Montáž podlah keramických hladkých lepených flexibilním lepidlem přes 19 do 22 ks/m2</t>
  </si>
  <si>
    <t>-773880590</t>
  </si>
  <si>
    <t>257</t>
  </si>
  <si>
    <t>59761604</t>
  </si>
  <si>
    <t>dlažba keramická hutná hladká do interiéru přes 19 do 22ks/m2</t>
  </si>
  <si>
    <t>1569384781</t>
  </si>
  <si>
    <t>258</t>
  </si>
  <si>
    <t>634737700</t>
  </si>
  <si>
    <t>259</t>
  </si>
  <si>
    <t>-385154574</t>
  </si>
  <si>
    <t>260</t>
  </si>
  <si>
    <t>-166231753</t>
  </si>
  <si>
    <t>261</t>
  </si>
  <si>
    <t>998771102</t>
  </si>
  <si>
    <t>Přesun hmot tonážní pro podlahy z dlaždic v objektech v přes 6 do 12 m</t>
  </si>
  <si>
    <t>-1317563270</t>
  </si>
  <si>
    <t>262</t>
  </si>
  <si>
    <t>-1447423757</t>
  </si>
  <si>
    <t>776</t>
  </si>
  <si>
    <t>Podlahy povlakové</t>
  </si>
  <si>
    <t>263</t>
  </si>
  <si>
    <t>776111115</t>
  </si>
  <si>
    <t>Broušení podkladu povlakových podlah před litím stěrky</t>
  </si>
  <si>
    <t>1733529274</t>
  </si>
  <si>
    <t>264</t>
  </si>
  <si>
    <t>776111311</t>
  </si>
  <si>
    <t>Vysátí podkladu povlakových podlah</t>
  </si>
  <si>
    <t>162259584</t>
  </si>
  <si>
    <t>265</t>
  </si>
  <si>
    <t>776121112</t>
  </si>
  <si>
    <t>Vodou ředitelná penetrace savého podkladu povlakových podlah</t>
  </si>
  <si>
    <t>2099203794</t>
  </si>
  <si>
    <t>266</t>
  </si>
  <si>
    <t>776141112</t>
  </si>
  <si>
    <t>Vyrovnání podkladu povlakových podlah stěrkou pevnosti 20 MPa tl přes 3 do 5 mm</t>
  </si>
  <si>
    <t>2043160946</t>
  </si>
  <si>
    <t>267</t>
  </si>
  <si>
    <t>776221111</t>
  </si>
  <si>
    <t>Lepení pásů z PVC standardním lepidlem</t>
  </si>
  <si>
    <t>1842103049</t>
  </si>
  <si>
    <t>268</t>
  </si>
  <si>
    <t>28411151</t>
  </si>
  <si>
    <t>PVC vinyl heterogenní zátěžová tl 2.00mm nášlapná vrstva 0.70mm, hořlavost Bfl-s1, třída zátěže 34/43, útlum 4dB, bodová zátěž  ≤ 0.10mm, protiskluznost R10</t>
  </si>
  <si>
    <t>1748876814</t>
  </si>
  <si>
    <t>269</t>
  </si>
  <si>
    <t>776411111</t>
  </si>
  <si>
    <t>Montáž obvodových soklíků výšky do 80 mm</t>
  </si>
  <si>
    <t>-1472381432</t>
  </si>
  <si>
    <t>270</t>
  </si>
  <si>
    <t>28411003</t>
  </si>
  <si>
    <t>lišta soklová PVC 30x30mm</t>
  </si>
  <si>
    <t>-744297630</t>
  </si>
  <si>
    <t>271</t>
  </si>
  <si>
    <t>776421211</t>
  </si>
  <si>
    <t>Montáž schodišťových samolepících lišt</t>
  </si>
  <si>
    <t>1421739073</t>
  </si>
  <si>
    <t>272</t>
  </si>
  <si>
    <t>28342169</t>
  </si>
  <si>
    <t>hrana schodová z PVC 45x30x3mm</t>
  </si>
  <si>
    <t>-1820096121</t>
  </si>
  <si>
    <t>273</t>
  </si>
  <si>
    <t>776421311</t>
  </si>
  <si>
    <t>Montáž přechodových samolepících lišt</t>
  </si>
  <si>
    <t>-1707517960</t>
  </si>
  <si>
    <t>274</t>
  </si>
  <si>
    <t>59054130</t>
  </si>
  <si>
    <t>profil přechodový nerezový samolepící 35mm</t>
  </si>
  <si>
    <t>1761439444</t>
  </si>
  <si>
    <t>275</t>
  </si>
  <si>
    <t>776991111</t>
  </si>
  <si>
    <t>Spárování silikonem</t>
  </si>
  <si>
    <t>194431688</t>
  </si>
  <si>
    <t>276</t>
  </si>
  <si>
    <t>776991121</t>
  </si>
  <si>
    <t>Základní čištění nově položených podlahovin vysátím a setřením vlhkým mopem</t>
  </si>
  <si>
    <t>-1915971791</t>
  </si>
  <si>
    <t>277</t>
  </si>
  <si>
    <t>998776102</t>
  </si>
  <si>
    <t>Přesun hmot tonážní pro podlahy povlakové v objektech v přes 6 do 12 m</t>
  </si>
  <si>
    <t>1461273849</t>
  </si>
  <si>
    <t>278</t>
  </si>
  <si>
    <t>998776181</t>
  </si>
  <si>
    <t>Příplatek k přesunu hmot tonážní 776 prováděný bez použití mechanizace</t>
  </si>
  <si>
    <t>904664726</t>
  </si>
  <si>
    <t>279</t>
  </si>
  <si>
    <t>1896961813</t>
  </si>
  <si>
    <t>280</t>
  </si>
  <si>
    <t>1028877360</t>
  </si>
  <si>
    <t>281</t>
  </si>
  <si>
    <t>552901062</t>
  </si>
  <si>
    <t>282</t>
  </si>
  <si>
    <t>781474112</t>
  </si>
  <si>
    <t>Montáž obkladů vnitřních keramických hladkých přes 9 do 12 ks/m2 lepených flexibilním lepidlem</t>
  </si>
  <si>
    <t>697645897</t>
  </si>
  <si>
    <t>283</t>
  </si>
  <si>
    <t>59761026</t>
  </si>
  <si>
    <t>obklad keramický hladký do 12ks/m2</t>
  </si>
  <si>
    <t>1079824464</t>
  </si>
  <si>
    <t>284</t>
  </si>
  <si>
    <t>-741707806</t>
  </si>
  <si>
    <t>285</t>
  </si>
  <si>
    <t>998781102</t>
  </si>
  <si>
    <t>Přesun hmot tonážní pro obklady keramické v objektech v přes 6 do 12 m</t>
  </si>
  <si>
    <t>-616760308</t>
  </si>
  <si>
    <t>286</t>
  </si>
  <si>
    <t>604649877</t>
  </si>
  <si>
    <t>783</t>
  </si>
  <si>
    <t>Dokončovací práce - nátěry</t>
  </si>
  <si>
    <t>287</t>
  </si>
  <si>
    <t>783213011</t>
  </si>
  <si>
    <t>Napouštěcí jednonásobný syntetický biocidní nátěr tesařských prvků nezabudovaných do konstrukce</t>
  </si>
  <si>
    <t>1999795994</t>
  </si>
  <si>
    <t>288</t>
  </si>
  <si>
    <t>783214101VL01</t>
  </si>
  <si>
    <t>Základní jednonásobný syntetický nátěr tesařských konstrukcí</t>
  </si>
  <si>
    <t>-665891884</t>
  </si>
  <si>
    <t>289</t>
  </si>
  <si>
    <t>783217101VL01</t>
  </si>
  <si>
    <t>Krycí jednonásobný syntetický nátěr tesařských konstrukcí</t>
  </si>
  <si>
    <t>2125692472</t>
  </si>
  <si>
    <t>290</t>
  </si>
  <si>
    <t>-123043489</t>
  </si>
  <si>
    <t>291</t>
  </si>
  <si>
    <t>-1789461944</t>
  </si>
  <si>
    <t>292</t>
  </si>
  <si>
    <t>-332830519</t>
  </si>
  <si>
    <t>293</t>
  </si>
  <si>
    <t>-472424142</t>
  </si>
  <si>
    <t>294</t>
  </si>
  <si>
    <t>-614929626</t>
  </si>
  <si>
    <t>295</t>
  </si>
  <si>
    <t>293954259</t>
  </si>
  <si>
    <t>296</t>
  </si>
  <si>
    <t>-1351967049</t>
  </si>
  <si>
    <t>787</t>
  </si>
  <si>
    <t>Dokončovací práce - zasklívání</t>
  </si>
  <si>
    <t>297</t>
  </si>
  <si>
    <t>787100802</t>
  </si>
  <si>
    <t>Vysklívání stěn, příček, balkónového zábradlí, výtahových šachet pl přes 1 do 3 m2 skla plochého</t>
  </si>
  <si>
    <t>-1808572100</t>
  </si>
  <si>
    <t>02 - ZTI</t>
  </si>
  <si>
    <t xml:space="preserve">    5 - Komunikace pozemní</t>
  </si>
  <si>
    <t xml:space="preserve">    8 - Trubní vedení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</si>
  <si>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</si>
  <si>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</si>
  <si>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</si>
  <si>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</si>
  <si>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>113106023</t>
  </si>
  <si>
    <t>Rozebrání dlažeb při překopech komunikací pro pěší ze zámkové dlažby ručně</t>
  </si>
  <si>
    <t>-532789075</t>
  </si>
  <si>
    <t>113107423</t>
  </si>
  <si>
    <t>Odstranění podkladu z kameniva drceného tl přes 200 do 300 mm při překopech strojně pl do 15 m2</t>
  </si>
  <si>
    <t>782318589</t>
  </si>
  <si>
    <t>113204111</t>
  </si>
  <si>
    <t>Vytrhání obrub záhonových</t>
  </si>
  <si>
    <t>196851625</t>
  </si>
  <si>
    <t>132151103</t>
  </si>
  <si>
    <t>Hloubení rýh nezapažených š do 800 mm v hornině třídy těžitelnosti I skupiny 1 a 2 objem do 100 m3 strojně</t>
  </si>
  <si>
    <t>1101846999</t>
  </si>
  <si>
    <t>162551108</t>
  </si>
  <si>
    <t>Vodorovné přemístění přes 2 500 do 3000 m výkopku/sypaniny z horniny třídy těžitelnosti I skupiny 1 až 3</t>
  </si>
  <si>
    <t>-1872020799</t>
  </si>
  <si>
    <t>-1913087436</t>
  </si>
  <si>
    <t>1564283554</t>
  </si>
  <si>
    <t>167151101</t>
  </si>
  <si>
    <t>Nakládání výkopku z hornin třídy těžitelnosti I skupiny 1 až 3 do 100 m3</t>
  </si>
  <si>
    <t>-940852251</t>
  </si>
  <si>
    <t>74032655</t>
  </si>
  <si>
    <t>1699279793</t>
  </si>
  <si>
    <t>174151101</t>
  </si>
  <si>
    <t>Zásyp jam, šachet rýh nebo kolem objektů sypaninou se zhutněním</t>
  </si>
  <si>
    <t>1516403877</t>
  </si>
  <si>
    <t>-336468165</t>
  </si>
  <si>
    <t>Komunikace pozemní</t>
  </si>
  <si>
    <t>564750101</t>
  </si>
  <si>
    <t>Podklad z kameniva hrubého drceného vel. 16-32 mm plochy do 100 m2 tl 150 mm</t>
  </si>
  <si>
    <t>1533390757</t>
  </si>
  <si>
    <t>564751101</t>
  </si>
  <si>
    <t>Podklad z kameniva hrubého drceného vel. 32-63 mm plochy do 100 m2 tl 150 mm</t>
  </si>
  <si>
    <t>-971160088</t>
  </si>
  <si>
    <t>566901242</t>
  </si>
  <si>
    <t>Vyspravení podkladu po překopech inženýrských sítí plochy přes 15 m2 kamenivem hrubým drceným tl. 150 mm</t>
  </si>
  <si>
    <t>-1633406711</t>
  </si>
  <si>
    <t>572141111</t>
  </si>
  <si>
    <t>Vyrovnání povrchu dosavadních krytů asfaltovým betonem ACO (AB) tl přes 20 do 40 mm</t>
  </si>
  <si>
    <t>-7892982</t>
  </si>
  <si>
    <t>572141112</t>
  </si>
  <si>
    <t>Vyrovnání povrchu dosavadních krytů asfaltovým betonem ACO (AB) tl přes 40 do 60 mm</t>
  </si>
  <si>
    <t>-14209494</t>
  </si>
  <si>
    <t>596212210</t>
  </si>
  <si>
    <t>Kladení zámkové dlažby pozemních komunikací ručně tl 80 mm skupiny A pl do 50 m2</t>
  </si>
  <si>
    <t>-2147098068</t>
  </si>
  <si>
    <t>612315111</t>
  </si>
  <si>
    <t>Vápenná hladká omítka rýh ve stěnách š do 150 mm</t>
  </si>
  <si>
    <t>-446384916</t>
  </si>
  <si>
    <t>Trubní vedení</t>
  </si>
  <si>
    <t>871171141</t>
  </si>
  <si>
    <t>Montáž potrubí z PE100 SDR 11 otevřený výkop svařovaných na tupo D 40 x 3,7 mm</t>
  </si>
  <si>
    <t>-758646183</t>
  </si>
  <si>
    <t>28613171</t>
  </si>
  <si>
    <t>trubka vodovodní PE100 SDR11 se signalizační vrstvou 40x3,7mm</t>
  </si>
  <si>
    <t>1758910682</t>
  </si>
  <si>
    <t>871225201</t>
  </si>
  <si>
    <t>Montáž kanalizačního potrubí z PE SDR11 otevřený výkop svařovaných elektrotvarovkou D 63x5,8 mm</t>
  </si>
  <si>
    <t>495387267</t>
  </si>
  <si>
    <t>28613382</t>
  </si>
  <si>
    <t>potrubí kanalizační tlakové PE100 SDR11 návin se signalizační vrstvou 63x5,8mm</t>
  </si>
  <si>
    <t>-134657228</t>
  </si>
  <si>
    <t>871263121</t>
  </si>
  <si>
    <t>Montáž kanalizačního potrubí z PVC těsněné gumovým kroužkem otevřený výkop sklon do 20 % DN 110</t>
  </si>
  <si>
    <t>-1467003239</t>
  </si>
  <si>
    <t>28611113</t>
  </si>
  <si>
    <t>trubka kanalizační PVC DN 110x1000mm SN4</t>
  </si>
  <si>
    <t>532518190</t>
  </si>
  <si>
    <t>871273121</t>
  </si>
  <si>
    <t>Montáž kanalizačního potrubí z PVC těsněné gumovým kroužkem otevřený výkop sklon do 20 % DN 125</t>
  </si>
  <si>
    <t>-1817704785</t>
  </si>
  <si>
    <t>28611126</t>
  </si>
  <si>
    <t>trubka kanalizační PVC DN 125x1000mm SN4</t>
  </si>
  <si>
    <t>1398279956</t>
  </si>
  <si>
    <t>871313121</t>
  </si>
  <si>
    <t>Montáž kanalizačního potrubí z PVC těsněné gumovým kroužkem otevřený výkop sklon do 20 % DN 160</t>
  </si>
  <si>
    <t>532109925</t>
  </si>
  <si>
    <t>28611131</t>
  </si>
  <si>
    <t>trubka kanalizační PVC DN 160x1000mm SN4</t>
  </si>
  <si>
    <t>1321519413</t>
  </si>
  <si>
    <t>877171112</t>
  </si>
  <si>
    <t>Montáž elektrokolen 90° na vodovodním potrubí z PE trub d 40</t>
  </si>
  <si>
    <t>196256754</t>
  </si>
  <si>
    <t>28653053</t>
  </si>
  <si>
    <t>elektrokoleno 90° PE 100 D 40mm</t>
  </si>
  <si>
    <t>-1817868046</t>
  </si>
  <si>
    <t>877215210</t>
  </si>
  <si>
    <t>Montáž elektrokolen 45° na kanalizačním potrubí z PE trub d 63</t>
  </si>
  <si>
    <t>-1587587280</t>
  </si>
  <si>
    <t>28614946</t>
  </si>
  <si>
    <t>elektrokoleno 45° PE 100 PN16 D 63mm</t>
  </si>
  <si>
    <t>1611085124</t>
  </si>
  <si>
    <t>877315211VL01</t>
  </si>
  <si>
    <t>Montáž tvarovek z tvrdého PVC-systém KG jednoosé</t>
  </si>
  <si>
    <t>475370692</t>
  </si>
  <si>
    <t>28611506VL01</t>
  </si>
  <si>
    <t>Tvarovka</t>
  </si>
  <si>
    <t>-1357370121</t>
  </si>
  <si>
    <t>877315221VL01</t>
  </si>
  <si>
    <t>Montáž tvarovek z tvrdého PVC-systém KG dvouosé</t>
  </si>
  <si>
    <t>653384798</t>
  </si>
  <si>
    <t>28615555VL01</t>
  </si>
  <si>
    <t>tvarovka</t>
  </si>
  <si>
    <t>-1876988441</t>
  </si>
  <si>
    <t>877355121VL</t>
  </si>
  <si>
    <t>Výřez a montáž na potrubí z kanalizačních trub z PVC DN 200</t>
  </si>
  <si>
    <t>573277279</t>
  </si>
  <si>
    <t>891181112</t>
  </si>
  <si>
    <t>Montáž vodovodních šoupátek otevřený výkop DN 40</t>
  </si>
  <si>
    <t>-102358202</t>
  </si>
  <si>
    <t>42273544</t>
  </si>
  <si>
    <t>pás navrtávací se závitovým výstupem z tvárné litiny pro vodovodní PE a PVC potrubí 75-6/4”</t>
  </si>
  <si>
    <t>-217496785</t>
  </si>
  <si>
    <t>42221422</t>
  </si>
  <si>
    <t>šoupátko přípojkové přímé DN 32 ISO/vnější závit PN16, 40x2"</t>
  </si>
  <si>
    <t>933089021</t>
  </si>
  <si>
    <t>42291053</t>
  </si>
  <si>
    <t>souprava zemní pro navrtávací pas se šoupátkem Rd 1,5m</t>
  </si>
  <si>
    <t>1289406388</t>
  </si>
  <si>
    <t>892241111</t>
  </si>
  <si>
    <t>Tlaková zkouška vodou potrubí DN do 80</t>
  </si>
  <si>
    <t>-1140999238</t>
  </si>
  <si>
    <t>892312121</t>
  </si>
  <si>
    <t>Tlaková zkouška vzduchem potrubí DN 150 těsnícím vakem ucpávkovým</t>
  </si>
  <si>
    <t>úsek</t>
  </si>
  <si>
    <t>-1214536751</t>
  </si>
  <si>
    <t>899722111</t>
  </si>
  <si>
    <t>Krytí potrubí z plastů výstražnou fólií z PVC 20 cm</t>
  </si>
  <si>
    <t>-1042274898</t>
  </si>
  <si>
    <t>916331112</t>
  </si>
  <si>
    <t>Osazení zahradního obrubníku betonového do lože z betonu s boční opěrou</t>
  </si>
  <si>
    <t>-486246122</t>
  </si>
  <si>
    <t>919732211</t>
  </si>
  <si>
    <t>Styčná spára napojení nového živičného povrchu na stávající za tepla š 15 mm hl 25 mm s prořezáním</t>
  </si>
  <si>
    <t>-991710823</t>
  </si>
  <si>
    <t>971033241</t>
  </si>
  <si>
    <t>Vybourání otvorů ve zdivu cihelném pl do 0,0225 m2 na MVC nebo MV tl do 300 mm</t>
  </si>
  <si>
    <t>1296670892</t>
  </si>
  <si>
    <t>Poznámka k položce:_x000D_
nika pro umístění HUV</t>
  </si>
  <si>
    <t>974031121</t>
  </si>
  <si>
    <t>Vysekání rýh ve zdivu cihelném hl do 30 mm š do 30 mm</t>
  </si>
  <si>
    <t>-597483531</t>
  </si>
  <si>
    <t>974031153</t>
  </si>
  <si>
    <t>Vysekání rýh ve zdivu cihelném hl do 100 mm š do 100 mm</t>
  </si>
  <si>
    <t>551993602</t>
  </si>
  <si>
    <t>977151113</t>
  </si>
  <si>
    <t>Jádrové vrty diamantovými korunkami do stavebních materiálů D přes 40 do 50 mm</t>
  </si>
  <si>
    <t>716714681</t>
  </si>
  <si>
    <t>977151212</t>
  </si>
  <si>
    <t>Jádrové vrty dovrchní diamantovými korunkami do stavebních materiálů D přes 35 do 40 mm</t>
  </si>
  <si>
    <t>-1384176118</t>
  </si>
  <si>
    <t>977151221</t>
  </si>
  <si>
    <t>Jádrové vrty dovrchní diamantovými korunkami do stavebních materiálů D přes 110 do 120 mm</t>
  </si>
  <si>
    <t>1898963031</t>
  </si>
  <si>
    <t>979021111</t>
  </si>
  <si>
    <t>Očištění vybouraných obrubníků a krajníků zahradních při překopech inženýrských sítí</t>
  </si>
  <si>
    <t>1597822393</t>
  </si>
  <si>
    <t>979051121</t>
  </si>
  <si>
    <t>Očištění zámkových dlaždic se spárováním z kameniva těženého při překopech inženýrských sítí</t>
  </si>
  <si>
    <t>2102626607</t>
  </si>
  <si>
    <t>997013111</t>
  </si>
  <si>
    <t>Vnitrostaveništní doprava suti a vybouraných hmot pro budovy v do 6 m s použitím mechanizace</t>
  </si>
  <si>
    <t>-350241500</t>
  </si>
  <si>
    <t>278465516</t>
  </si>
  <si>
    <t>-710118197</t>
  </si>
  <si>
    <t>Poznámka k položce:_x000D_
příplatek k odvozu za dalších 29 km</t>
  </si>
  <si>
    <t>1229350165</t>
  </si>
  <si>
    <t>998225111</t>
  </si>
  <si>
    <t>Přesun hmot pro pozemní komunikace s krytem z kamene, monolitickým betonovým nebo živičným</t>
  </si>
  <si>
    <t>2078562183</t>
  </si>
  <si>
    <t>721</t>
  </si>
  <si>
    <t>Zdravotechnika - vnitřní kanalizace</t>
  </si>
  <si>
    <t>721174024</t>
  </si>
  <si>
    <t>Potrubí kanalizační z PP odpadní DN 75</t>
  </si>
  <si>
    <t>-677583726</t>
  </si>
  <si>
    <t>721174025</t>
  </si>
  <si>
    <t>Potrubí kanalizační z PP odpadní DN 110</t>
  </si>
  <si>
    <t>492362668</t>
  </si>
  <si>
    <t>721174043</t>
  </si>
  <si>
    <t>Potrubí kanalizační z PP připojovací DN 50</t>
  </si>
  <si>
    <t>-647157865</t>
  </si>
  <si>
    <t>721174044</t>
  </si>
  <si>
    <t>Potrubí kanalizační z PP připojovací DN 75</t>
  </si>
  <si>
    <t>-1257550332</t>
  </si>
  <si>
    <t>721174045</t>
  </si>
  <si>
    <t>Potrubí kanalizační z PP připojovací DN 110</t>
  </si>
  <si>
    <t>93091863</t>
  </si>
  <si>
    <t>721273153</t>
  </si>
  <si>
    <t>Hlavice ventilační polypropylen PP DN 110</t>
  </si>
  <si>
    <t>232010792</t>
  </si>
  <si>
    <t>721290111</t>
  </si>
  <si>
    <t>Zkouška těsnosti potrubí kanalizace vodou do DN 125</t>
  </si>
  <si>
    <t>406595817</t>
  </si>
  <si>
    <t>998721101</t>
  </si>
  <si>
    <t>Přesun hmot tonážní pro vnitřní kanalizace v objektech v do 6 m</t>
  </si>
  <si>
    <t>1040450062</t>
  </si>
  <si>
    <t>722</t>
  </si>
  <si>
    <t>Zdravotechnika - vnitřní vodovod</t>
  </si>
  <si>
    <t>722130105</t>
  </si>
  <si>
    <t>Potrubí pro zavodněný systém ocelové hladké pozinkované spojované lisováním D 35x1,5 mm</t>
  </si>
  <si>
    <t>1086378188</t>
  </si>
  <si>
    <t>722174004</t>
  </si>
  <si>
    <t>Potrubí vodovodní plastové PPR svar polyfúze PN 16 D 32x4,4 mm</t>
  </si>
  <si>
    <t>-1503095343</t>
  </si>
  <si>
    <t>722181222</t>
  </si>
  <si>
    <t>Ochrana vodovodního potrubí přilepenými termoizolačními trubicemi z PE tl přes 6 do 9 mm DN přes 22 do 45 mm</t>
  </si>
  <si>
    <t>1377807690</t>
  </si>
  <si>
    <t>722181252</t>
  </si>
  <si>
    <t>Ochrana vodovodního potrubí přilepenými termoizolačními trubicemi z PE tl přes 20 do 25 mm DN přes 22 do 45 mm</t>
  </si>
  <si>
    <t>439462317</t>
  </si>
  <si>
    <t>722231074</t>
  </si>
  <si>
    <t>Ventil zpětný mosazný G 1" PN 10 do 110°C se dvěma závity</t>
  </si>
  <si>
    <t>2085632071</t>
  </si>
  <si>
    <t>722231141</t>
  </si>
  <si>
    <t>Ventil závitový pojistný rohový G 1/2"</t>
  </si>
  <si>
    <t>-1109283908</t>
  </si>
  <si>
    <t>722239103</t>
  </si>
  <si>
    <t>Montáž armatur vodovodních se dvěma závity G 1"</t>
  </si>
  <si>
    <t>-1251314319</t>
  </si>
  <si>
    <t>55114128</t>
  </si>
  <si>
    <t>kohout kulový PN 35 T 185°C chromovaný 1" červený</t>
  </si>
  <si>
    <t>601577790</t>
  </si>
  <si>
    <t>722239104</t>
  </si>
  <si>
    <t>Montáž armatur vodovodních se dvěma závity G 5/4"</t>
  </si>
  <si>
    <t>-1120778913</t>
  </si>
  <si>
    <t>55114130</t>
  </si>
  <si>
    <t>kohout kulový PN 35 T 185°C chromovaný 1"1/4 červený</t>
  </si>
  <si>
    <t>-1695504379</t>
  </si>
  <si>
    <t>722262213</t>
  </si>
  <si>
    <t>Vodoměr závitový jednovtokový suchoběžný do 40°C G 3/4"x 130 mm Qn 1,5 m3/h horizontální</t>
  </si>
  <si>
    <t>2071956630</t>
  </si>
  <si>
    <t>722262225</t>
  </si>
  <si>
    <t>Vodoměr závitový jednovtokový suchoběžný dálkový odečet do 40°C G 1/2"x 110 R80 Qn 1,6 m3/h horizont</t>
  </si>
  <si>
    <t>2064017767</t>
  </si>
  <si>
    <t>722270102</t>
  </si>
  <si>
    <t>Sestava vodoměrová závitová G 1"</t>
  </si>
  <si>
    <t>1065089816</t>
  </si>
  <si>
    <t>722290226VL01</t>
  </si>
  <si>
    <t>Zkouška těsnosti vodovodního potrubí vnitřního</t>
  </si>
  <si>
    <t>844451302</t>
  </si>
  <si>
    <t>722290234</t>
  </si>
  <si>
    <t>Proplach a dezinfekce vodovodního potrubí DN do 80</t>
  </si>
  <si>
    <t>1933274594</t>
  </si>
  <si>
    <t>998722101</t>
  </si>
  <si>
    <t>Přesun hmot tonážní pro vnitřní vodovod v objektech v do 6 m</t>
  </si>
  <si>
    <t>1247092854</t>
  </si>
  <si>
    <t>725</t>
  </si>
  <si>
    <t>Zdravotechnika - zařizovací předměty</t>
  </si>
  <si>
    <t>725112022</t>
  </si>
  <si>
    <t>Klozet keramický závěsný na nosné stěny s hlubokým splachováním odpad vodorovný</t>
  </si>
  <si>
    <t>638402679</t>
  </si>
  <si>
    <t>725211602</t>
  </si>
  <si>
    <t>Umyvadlo keramické bílé šířky 550 mm bez krytu na sifon připevněné na stěnu šrouby</t>
  </si>
  <si>
    <t>-988114713</t>
  </si>
  <si>
    <t>725241513</t>
  </si>
  <si>
    <t>Vanička sprchová keramická čtvercová 900x900 mm</t>
  </si>
  <si>
    <t>-1979267343</t>
  </si>
  <si>
    <t>725244653</t>
  </si>
  <si>
    <t>Zástěna sprchová rohová polorámová skleněná tl. 6 mm dveře otvíravé dvoukřídlové vstup z rohu na vaničku 900x900 mm</t>
  </si>
  <si>
    <t>1780145819</t>
  </si>
  <si>
    <t>725311121</t>
  </si>
  <si>
    <t>Dřez jednoduchý nerezový se zápachovou uzávěrkou s odkapávací plochou 560x480 mm a miskou</t>
  </si>
  <si>
    <t>-2017804655</t>
  </si>
  <si>
    <t>725532120</t>
  </si>
  <si>
    <t>Elektrický ohřívač zásobníkový akumulační závěsný svislý 125 l / 2 kW</t>
  </si>
  <si>
    <t>289419682</t>
  </si>
  <si>
    <t>725813111</t>
  </si>
  <si>
    <t>Ventil rohový bez připojovací trubičky nebo flexi hadičky G 1/2"</t>
  </si>
  <si>
    <t>219817973</t>
  </si>
  <si>
    <t>725813112</t>
  </si>
  <si>
    <t>Ventil rohový pračkový G 3/4"</t>
  </si>
  <si>
    <t>-1058841774</t>
  </si>
  <si>
    <t>725821312</t>
  </si>
  <si>
    <t>Baterie dřezová nástěnná páková s otáčivým kulatým ústím a délkou ramínka 210 mm</t>
  </si>
  <si>
    <t>-615998492</t>
  </si>
  <si>
    <t>725822611</t>
  </si>
  <si>
    <t>Baterie umyvadlová stojánková páková bez výpusti</t>
  </si>
  <si>
    <t>-147811994</t>
  </si>
  <si>
    <t>725841312</t>
  </si>
  <si>
    <t>Baterie sprchová nástěnná páková</t>
  </si>
  <si>
    <t>377208907</t>
  </si>
  <si>
    <t>725861101</t>
  </si>
  <si>
    <t>Zápachová uzávěrka pro umyvadla DN 32</t>
  </si>
  <si>
    <t>-1217476168</t>
  </si>
  <si>
    <t>725862103</t>
  </si>
  <si>
    <t>Zápachová uzávěrka pro dřezy DN 40/50</t>
  </si>
  <si>
    <t>-494202358</t>
  </si>
  <si>
    <t>725865311</t>
  </si>
  <si>
    <t>Zápachová uzávěrka sprchových van DN 40/50 s kulovým kloubem na odtoku</t>
  </si>
  <si>
    <t>-561055324</t>
  </si>
  <si>
    <t>732490102</t>
  </si>
  <si>
    <t>Montáž sifonu pro odvod kondenzátu kotle</t>
  </si>
  <si>
    <t>1472477215</t>
  </si>
  <si>
    <t>48481003</t>
  </si>
  <si>
    <t>sifon pro odvod kondenzátu</t>
  </si>
  <si>
    <t>919131754</t>
  </si>
  <si>
    <t>998725101</t>
  </si>
  <si>
    <t>Přesun hmot tonážní pro zařizovací předměty v objektech v do 6 m</t>
  </si>
  <si>
    <t>-2134534700</t>
  </si>
  <si>
    <t>726</t>
  </si>
  <si>
    <t>Zdravotechnika - předstěnové instalace</t>
  </si>
  <si>
    <t>726111031</t>
  </si>
  <si>
    <t>Instalační předstěna pro klozet s ovládáním zepředu v 1080 mm závěsný do masivní zděné kce</t>
  </si>
  <si>
    <t>331404372</t>
  </si>
  <si>
    <t>998726112</t>
  </si>
  <si>
    <t>Přesun hmot tonážní pro instalační prefabrikáty v objektech v přes 6 do 12 m</t>
  </si>
  <si>
    <t>-1043574288</t>
  </si>
  <si>
    <t>03 - Elektroinstalace</t>
  </si>
  <si>
    <t>D1 - 1.  ELEKTROINSTALACE</t>
  </si>
  <si>
    <t>1.  ELEKTROINSTALACE</t>
  </si>
  <si>
    <t>MAT004</t>
  </si>
  <si>
    <t>Zvonkové tlačítko + vnitřní zvonek</t>
  </si>
  <si>
    <t>ks</t>
  </si>
  <si>
    <t>1090709258</t>
  </si>
  <si>
    <t>Pol1</t>
  </si>
  <si>
    <t>Krabice přístrojová hl. 42mm pro vícenásobné rámečky</t>
  </si>
  <si>
    <t>-132751575</t>
  </si>
  <si>
    <t>Pol10</t>
  </si>
  <si>
    <t>Lišta vkládací LV 40x20     vč. krytů a ohybů</t>
  </si>
  <si>
    <t>1375804835</t>
  </si>
  <si>
    <t>Pol11</t>
  </si>
  <si>
    <t>Lišta vkládací LH 40x40       vč. krytů a ohybů</t>
  </si>
  <si>
    <t>863869394</t>
  </si>
  <si>
    <t>Pol12</t>
  </si>
  <si>
    <t>Svorkovnice hlavního pospojování PAS</t>
  </si>
  <si>
    <t>-498016026</t>
  </si>
  <si>
    <t>Pol13</t>
  </si>
  <si>
    <t>Kabel CYKY 3Cx1.5</t>
  </si>
  <si>
    <t>-268416889</t>
  </si>
  <si>
    <t>Pol14</t>
  </si>
  <si>
    <t>Kabel CYKY 3Cx2.5</t>
  </si>
  <si>
    <t>1140428608</t>
  </si>
  <si>
    <t>Pol15</t>
  </si>
  <si>
    <t>Kabel CYKY 5Cx1.5</t>
  </si>
  <si>
    <t>864168279</t>
  </si>
  <si>
    <t>Pol16</t>
  </si>
  <si>
    <t>Kabel CYKY 5Cx4</t>
  </si>
  <si>
    <t>1480047893</t>
  </si>
  <si>
    <t>Pol19</t>
  </si>
  <si>
    <t>Vodič CY 4</t>
  </si>
  <si>
    <t>-1314862904</t>
  </si>
  <si>
    <t>Pol2</t>
  </si>
  <si>
    <t>Krabice rozvodná s víčkem a se svorkovnicí     hl. 42mm</t>
  </si>
  <si>
    <t>498739687</t>
  </si>
  <si>
    <t>Pol20</t>
  </si>
  <si>
    <t>Vodič CYA 16</t>
  </si>
  <si>
    <t>-2064025769</t>
  </si>
  <si>
    <t>Pol21</t>
  </si>
  <si>
    <t>Kabel JYTY 2x1</t>
  </si>
  <si>
    <t>-586630472</t>
  </si>
  <si>
    <t>Pol22</t>
  </si>
  <si>
    <t>Šňůra H05RR-F 3x1,5</t>
  </si>
  <si>
    <t>65000454</t>
  </si>
  <si>
    <t>Pol23</t>
  </si>
  <si>
    <t>Šňůra  H05RR-F 5x1,5</t>
  </si>
  <si>
    <t>1897992442</t>
  </si>
  <si>
    <t>Pol26</t>
  </si>
  <si>
    <t>Svítidlo LED 26W</t>
  </si>
  <si>
    <t>708697744</t>
  </si>
  <si>
    <t>Pol27</t>
  </si>
  <si>
    <t>Svítidlo LED 44W, 5148lm, IP40</t>
  </si>
  <si>
    <t>-954730215</t>
  </si>
  <si>
    <t>Pol28</t>
  </si>
  <si>
    <t>Svítidlo LED 34W</t>
  </si>
  <si>
    <t>58271890</t>
  </si>
  <si>
    <t>Pol3</t>
  </si>
  <si>
    <t>Krabice 205x255x68mm</t>
  </si>
  <si>
    <t>-1635254495</t>
  </si>
  <si>
    <t>Pol36</t>
  </si>
  <si>
    <t>Vypínač jednopólovy 10A  komplet  bílý</t>
  </si>
  <si>
    <t>406601582</t>
  </si>
  <si>
    <t>Pol38</t>
  </si>
  <si>
    <t>Přepínač sériový 10A  komplet  bílý</t>
  </si>
  <si>
    <t>-1059125116</t>
  </si>
  <si>
    <t>Pol39</t>
  </si>
  <si>
    <t>Přepínač křížový 10A  komplet  bílý</t>
  </si>
  <si>
    <t>-229790131</t>
  </si>
  <si>
    <t>Pol4</t>
  </si>
  <si>
    <t>Krabice rozvodná IP55 98 x 98 x 61mm</t>
  </si>
  <si>
    <t>-1597098702</t>
  </si>
  <si>
    <t>Pol40</t>
  </si>
  <si>
    <t>Zásuvka domovní 230V/16A  komplet  bílá</t>
  </si>
  <si>
    <t>-535151713</t>
  </si>
  <si>
    <t>Pol41</t>
  </si>
  <si>
    <t>Tlačítkový ovladač na omítku se sklem - TOTAL STOP -</t>
  </si>
  <si>
    <t>2017947518</t>
  </si>
  <si>
    <t>Pol44</t>
  </si>
  <si>
    <t>Zapojení ventilátoru</t>
  </si>
  <si>
    <t>-652447116</t>
  </si>
  <si>
    <t>Pol45</t>
  </si>
  <si>
    <t>Hmoždinka do 10mm</t>
  </si>
  <si>
    <t>1413839962</t>
  </si>
  <si>
    <t>Pol46</t>
  </si>
  <si>
    <t>Montáž a zapojení rozvaděče R</t>
  </si>
  <si>
    <t>1976696628</t>
  </si>
  <si>
    <t>MAT</t>
  </si>
  <si>
    <t>Rozvodnice elektroměrová vč. jističů - viz PD část elektroinstalace</t>
  </si>
  <si>
    <t>komplet</t>
  </si>
  <si>
    <t>-387146474</t>
  </si>
  <si>
    <t>Pol47</t>
  </si>
  <si>
    <t>Montáž a zapojení rozvaděče R1</t>
  </si>
  <si>
    <t>2133116949</t>
  </si>
  <si>
    <t>MAT002</t>
  </si>
  <si>
    <t>Rozvodnice jištění R1 vč. jističů - viz PD část elektroinstalace</t>
  </si>
  <si>
    <t>637084784</t>
  </si>
  <si>
    <t>Pol5</t>
  </si>
  <si>
    <t>Odvíčkování a zavíčkování krabice - závit</t>
  </si>
  <si>
    <t>454761169</t>
  </si>
  <si>
    <t>Pol50</t>
  </si>
  <si>
    <t>Vypnutí vedení, zajištění, opětné zapnutí</t>
  </si>
  <si>
    <t>-846240229</t>
  </si>
  <si>
    <t>Pol6</t>
  </si>
  <si>
    <t>Odvíčkování a zavíčkování krabice - 4 šrouby</t>
  </si>
  <si>
    <t>-1348557297</t>
  </si>
  <si>
    <t>Pol60</t>
  </si>
  <si>
    <t>Hromosvod vč uzemnění</t>
  </si>
  <si>
    <t>-1156852767</t>
  </si>
  <si>
    <t>Pol61</t>
  </si>
  <si>
    <t>Dvojzásuvka domovní 230V/16A  komplet  bílá</t>
  </si>
  <si>
    <t>-815024186</t>
  </si>
  <si>
    <t>Pol63</t>
  </si>
  <si>
    <t>Svítidlo IP44 s integrovaným čidlem</t>
  </si>
  <si>
    <t>-287881191</t>
  </si>
  <si>
    <t>Pol64</t>
  </si>
  <si>
    <t>Svítidlo nástěnné IP20</t>
  </si>
  <si>
    <t>1631394219</t>
  </si>
  <si>
    <t>Pol65</t>
  </si>
  <si>
    <t>Vodič CY 10</t>
  </si>
  <si>
    <t>-1525382966</t>
  </si>
  <si>
    <t>Pol66</t>
  </si>
  <si>
    <t>Montáž a zapojení rozvaděče RTČ</t>
  </si>
  <si>
    <t>-1911752983</t>
  </si>
  <si>
    <t>MAT003</t>
  </si>
  <si>
    <t>Rozvodnice RTČ vč. jističů - viz PD část elektroinstalace</t>
  </si>
  <si>
    <t>-650618472</t>
  </si>
  <si>
    <t>Pol67</t>
  </si>
  <si>
    <t>Zapojení tepelného čerpadla</t>
  </si>
  <si>
    <t>1612771850</t>
  </si>
  <si>
    <t>Pol68</t>
  </si>
  <si>
    <t>datový rozvaděč</t>
  </si>
  <si>
    <t>512</t>
  </si>
  <si>
    <t>-1299158544</t>
  </si>
  <si>
    <t>Pol69</t>
  </si>
  <si>
    <t>switch 8M,napájení,svorky,propoje</t>
  </si>
  <si>
    <t>98745774</t>
  </si>
  <si>
    <t>Pol7</t>
  </si>
  <si>
    <t>Trubka ohebná PVC FXP 16mm</t>
  </si>
  <si>
    <t>126201515</t>
  </si>
  <si>
    <t>Pol70</t>
  </si>
  <si>
    <t>montáž</t>
  </si>
  <si>
    <t>-1194905890</t>
  </si>
  <si>
    <t>Pol71</t>
  </si>
  <si>
    <t>ftp cat 5e</t>
  </si>
  <si>
    <t>107481372</t>
  </si>
  <si>
    <t>pol72</t>
  </si>
  <si>
    <t>-1299530478</t>
  </si>
  <si>
    <t>pol73</t>
  </si>
  <si>
    <t>datová zá. 2xRJ 45</t>
  </si>
  <si>
    <t>1384515266</t>
  </si>
  <si>
    <t>pol74</t>
  </si>
  <si>
    <t>1242877567</t>
  </si>
  <si>
    <t>pol75</t>
  </si>
  <si>
    <t>proměření kabeláže + protokol</t>
  </si>
  <si>
    <t>-1141251871</t>
  </si>
  <si>
    <t>pol76</t>
  </si>
  <si>
    <t>WIFI router</t>
  </si>
  <si>
    <t>-725985259</t>
  </si>
  <si>
    <t>pol77</t>
  </si>
  <si>
    <t>Venkovní dozorovací jednotka</t>
  </si>
  <si>
    <t>-1161549258</t>
  </si>
  <si>
    <t>pol78</t>
  </si>
  <si>
    <t>Vnitřní dozorovací jednotka</t>
  </si>
  <si>
    <t>127906271</t>
  </si>
  <si>
    <t>Pol8</t>
  </si>
  <si>
    <t>Trubka ohebná PVC FXP 25mm</t>
  </si>
  <si>
    <t>1512789637</t>
  </si>
  <si>
    <t>pol80</t>
  </si>
  <si>
    <t>kabel žlab NKZI 62x50 včetně přísl.</t>
  </si>
  <si>
    <t>-1815971707</t>
  </si>
  <si>
    <t>pol81</t>
  </si>
  <si>
    <t>2100917820</t>
  </si>
  <si>
    <t>pol82</t>
  </si>
  <si>
    <t>ochrn. Trubka 1225</t>
  </si>
  <si>
    <t>1331503385</t>
  </si>
  <si>
    <t>pol83</t>
  </si>
  <si>
    <t>-92965957</t>
  </si>
  <si>
    <t>Pol84</t>
  </si>
  <si>
    <t xml:space="preserve">demontáž stávajícíc ele.instal. Rozvadů </t>
  </si>
  <si>
    <t>hod</t>
  </si>
  <si>
    <t>-764059356</t>
  </si>
  <si>
    <t>Pol9</t>
  </si>
  <si>
    <t>Lišta vkládací LV 17x17     vč. krytů a ohybů</t>
  </si>
  <si>
    <t>1454874600</t>
  </si>
  <si>
    <t>565962811</t>
  </si>
  <si>
    <t>-1910896335</t>
  </si>
  <si>
    <t>974031142</t>
  </si>
  <si>
    <t>Vysekání rýh ve zdivu cihelném hl do 70 mm š do 70 mm</t>
  </si>
  <si>
    <t>-1826733448</t>
  </si>
  <si>
    <t>-1989977942</t>
  </si>
  <si>
    <t>9823487</t>
  </si>
  <si>
    <t>-1764418678</t>
  </si>
  <si>
    <t>1485671094</t>
  </si>
  <si>
    <t>04 - Vytápění</t>
  </si>
  <si>
    <t xml:space="preserve">    731 - Ústřední vytápění - kotelny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</si>
  <si>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</si>
  <si>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</si>
  <si>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</si>
  <si>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</si>
  <si>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>611315111</t>
  </si>
  <si>
    <t>Vápenná hladká omítka rýh ve stropech š do 150 mm</t>
  </si>
  <si>
    <t>214994906</t>
  </si>
  <si>
    <t>417917340</t>
  </si>
  <si>
    <t>997013151</t>
  </si>
  <si>
    <t>Vnitrostaveništní doprava suti a vybouraných hmot pro budovy v do 6 m s omezením mechanizace</t>
  </si>
  <si>
    <t>2093219481</t>
  </si>
  <si>
    <t>-1638029921</t>
  </si>
  <si>
    <t>-2074951290</t>
  </si>
  <si>
    <t>-1213781920</t>
  </si>
  <si>
    <t>998017001</t>
  </si>
  <si>
    <t>Přesun hmot s omezením mechanizace pro budovy v do 6 m</t>
  </si>
  <si>
    <t>-549513207</t>
  </si>
  <si>
    <t>731</t>
  </si>
  <si>
    <t>Ústřední vytápění - kotelny</t>
  </si>
  <si>
    <t>731251116VL01</t>
  </si>
  <si>
    <t>Kotel ocelový elektrický závěsný přímotopný o výkonu do 15 kW</t>
  </si>
  <si>
    <t>-914800125</t>
  </si>
  <si>
    <t>998731101</t>
  </si>
  <si>
    <t>Přesun hmot tonážní pro kotelny v objektech v do 6 m</t>
  </si>
  <si>
    <t>-1105660525</t>
  </si>
  <si>
    <t>998731181</t>
  </si>
  <si>
    <t>Příplatek k přesunu hmot tonážní 731 prováděný bez použití mechanizace</t>
  </si>
  <si>
    <t>-1359937806</t>
  </si>
  <si>
    <t>732</t>
  </si>
  <si>
    <t>Ústřední vytápění - strojovny</t>
  </si>
  <si>
    <t>732231004</t>
  </si>
  <si>
    <t>Akumulační nádrž bez přípravy TUV bez výměníku PN 0,3 o objemu 300 l</t>
  </si>
  <si>
    <t>-1562203008</t>
  </si>
  <si>
    <t>732331616</t>
  </si>
  <si>
    <t>Nádoba tlaková expanzní pro topnou a chladicí soustavu s membránou závitové připojení PN 0,6 o objemu 50 l</t>
  </si>
  <si>
    <t>-1936265988</t>
  </si>
  <si>
    <t>732522011VL01</t>
  </si>
  <si>
    <t>Tepelné čerpadlo vzduch/voda pro vytápění venkovní jednotka - specifikace viz PD</t>
  </si>
  <si>
    <t>1484771483</t>
  </si>
  <si>
    <t>732522133VL01</t>
  </si>
  <si>
    <t>Řídící jednotka NIBE SMO 40</t>
  </si>
  <si>
    <t>-895469318</t>
  </si>
  <si>
    <t>732523103</t>
  </si>
  <si>
    <t>Konzoly na zateplenou stěnu pro tepelné čerpadlo</t>
  </si>
  <si>
    <t>1225353442</t>
  </si>
  <si>
    <t>998732102</t>
  </si>
  <si>
    <t>Přesun hmot tonážní pro strojovny v objektech v přes 6 do 12 m</t>
  </si>
  <si>
    <t>1804347802</t>
  </si>
  <si>
    <t>998732181</t>
  </si>
  <si>
    <t>Příplatek k přesunu hmot tonážní 732 prováděný bez použití mechanizace</t>
  </si>
  <si>
    <t>1492773356</t>
  </si>
  <si>
    <t>733</t>
  </si>
  <si>
    <t>Ústřední vytápění - rozvodné potrubí</t>
  </si>
  <si>
    <t>733223104</t>
  </si>
  <si>
    <t>Potrubí měděné tvrdé spojované měkkým pájením D 22x1</t>
  </si>
  <si>
    <t>790452887</t>
  </si>
  <si>
    <t>733291101</t>
  </si>
  <si>
    <t>Zkouška těsnosti potrubí měděné do D 35x1,5</t>
  </si>
  <si>
    <t>-1933320617</t>
  </si>
  <si>
    <t>733811252</t>
  </si>
  <si>
    <t>Ochrana potrubí ústředního vytápění termoizolačními trubicemi z PE tl do 25 mm DN do 45 mm</t>
  </si>
  <si>
    <t>1188107638</t>
  </si>
  <si>
    <t>998733102</t>
  </si>
  <si>
    <t>Přesun hmot tonážní pro rozvody potrubí v objektech v přes 6 do 12 m</t>
  </si>
  <si>
    <t>2027078415</t>
  </si>
  <si>
    <t>734</t>
  </si>
  <si>
    <t>Ústřední vytápění - armatury</t>
  </si>
  <si>
    <t>734211119</t>
  </si>
  <si>
    <t>Ventil závitový odvzdušňovací G 3/8 PN 14 do 120°C automatický</t>
  </si>
  <si>
    <t>177528444</t>
  </si>
  <si>
    <t>734220103</t>
  </si>
  <si>
    <t>Ventil závitový regulační přímý G 5/4 PN 20 do 100°C vyvažovací</t>
  </si>
  <si>
    <t>406275692</t>
  </si>
  <si>
    <t>734221682</t>
  </si>
  <si>
    <t>Termostatická hlavice kapalinová PN 10 do 110°C otopných těles VK</t>
  </si>
  <si>
    <t>1176134516</t>
  </si>
  <si>
    <t>734242413</t>
  </si>
  <si>
    <t>Ventil závitový zpětný přímý G 3/4 PN 16 do 110°C</t>
  </si>
  <si>
    <t>2070543908</t>
  </si>
  <si>
    <t>734261333</t>
  </si>
  <si>
    <t>Šroubení topenářské rohové G 1/2 PN 16 do 120°C</t>
  </si>
  <si>
    <t>-1216519323</t>
  </si>
  <si>
    <t>734291123</t>
  </si>
  <si>
    <t>Kohout plnící a vypouštěcí G 1/2 PN 10 do 90°C závitový</t>
  </si>
  <si>
    <t>-1939632120</t>
  </si>
  <si>
    <t>734292714</t>
  </si>
  <si>
    <t>Kohout kulový přímý G 3/4 PN 42 do 185°C vnitřní závit</t>
  </si>
  <si>
    <t>-1694372433</t>
  </si>
  <si>
    <t>734295023</t>
  </si>
  <si>
    <t>Směšovací ventil otopných a chladicích systémů závitový třícestný G 5/4" se servomotorem</t>
  </si>
  <si>
    <t>738577412</t>
  </si>
  <si>
    <t>734411101</t>
  </si>
  <si>
    <t>Teploměr technický s pevným stonkem a jímkou zadní připojení průměr 63 mm délky 50 mm</t>
  </si>
  <si>
    <t>1505755390</t>
  </si>
  <si>
    <t>998734101</t>
  </si>
  <si>
    <t>Přesun hmot tonážní pro armatury v objektech v do 6 m</t>
  </si>
  <si>
    <t>-693970291</t>
  </si>
  <si>
    <t>735</t>
  </si>
  <si>
    <t>Ústřední vytápění - otopná tělesa</t>
  </si>
  <si>
    <t>735152533</t>
  </si>
  <si>
    <t>Otopné těleso panelové VK dvoudeskové 2 přídavné přestupní plochy výška/délka 400/600 mm výkon 730 W</t>
  </si>
  <si>
    <t>-1940139791</t>
  </si>
  <si>
    <t>735152535</t>
  </si>
  <si>
    <t>Otopné těleso panelové VK dvoudeskové 2 přídavné přestupní plochy výška/délka 400/800 mm výkon 973 W</t>
  </si>
  <si>
    <t>1069718571</t>
  </si>
  <si>
    <t>735152539</t>
  </si>
  <si>
    <t>Otopné těleso panelové VK dvoudeskové 2 přídavné přestupní plochy výška/délka 400/1200 mm výkon 1459 W</t>
  </si>
  <si>
    <t>-1972027327</t>
  </si>
  <si>
    <t>735152540</t>
  </si>
  <si>
    <t>Otopné těleso panelové VK dvoudeskové 2 přídavné přestupní plochy výška/délka 400/1400 mm výkon 1702 W</t>
  </si>
  <si>
    <t>-1107633158</t>
  </si>
  <si>
    <t>735152544</t>
  </si>
  <si>
    <t>Otopné těleso panelové VK dvoudeskové 2 přídavné přestupní plochy výška/délka 400/2300 mm výkon 2797 W</t>
  </si>
  <si>
    <t>1982715259</t>
  </si>
  <si>
    <t>735164272</t>
  </si>
  <si>
    <t>Otopné těleso trubkové elektrické přímotopné výška/délka 1810/600 mm</t>
  </si>
  <si>
    <t>-1185976068</t>
  </si>
  <si>
    <t>998735102</t>
  </si>
  <si>
    <t>Přesun hmot tonážní pro otopná tělesa v objektech v přes 6 do 12 m</t>
  </si>
  <si>
    <t>526823691</t>
  </si>
  <si>
    <t>998735181</t>
  </si>
  <si>
    <t>Příplatek k přesunu hmot tonážní 735 prováděný bez použití mechanizace</t>
  </si>
  <si>
    <t>1378009004</t>
  </si>
  <si>
    <t>05 - VRN</t>
  </si>
  <si>
    <t>VRN - Vedlejší rozpočtové náklady</t>
  </si>
  <si>
    <t xml:space="preserve">    VRN3 - Zařízení staveniště</t>
  </si>
  <si>
    <t xml:space="preserve">    VRN6 - Územní vlivy</t>
  </si>
  <si>
    <t xml:space="preserve">    VRN7 - Provozní vlivy</t>
  </si>
  <si>
    <t>Vedlejší rozpočtové náklady</t>
  </si>
  <si>
    <t>VRN3</t>
  </si>
  <si>
    <t>Zařízení staveniště</t>
  </si>
  <si>
    <t>030001000</t>
  </si>
  <si>
    <t>1024</t>
  </si>
  <si>
    <t>1602163404</t>
  </si>
  <si>
    <t>VRN6</t>
  </si>
  <si>
    <t>Územní vlivy</t>
  </si>
  <si>
    <t>060001000</t>
  </si>
  <si>
    <t>1015352385</t>
  </si>
  <si>
    <t>VRN7</t>
  </si>
  <si>
    <t>Provozní vlivy</t>
  </si>
  <si>
    <t>070001000</t>
  </si>
  <si>
    <t>1832285154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</si>
</sst>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  <family val="1"/>
      <charset val="2"/>
    </font>
    <font>
      <b/>
      <sz val="10"/>
      <color rgb="FF00336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3" borderId="7" xfId="0" applyFill="1" applyBorder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4" fontId="19" fillId="3" borderId="0" xfId="0" applyNumberFormat="1" applyFont="1" applyFill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4" fontId="19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7" fillId="0" borderId="22" xfId="0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center" vertical="center" wrapText="1"/>
    </xf>
    <xf numFmtId="167" fontId="17" fillId="0" borderId="22" xfId="0" applyNumberFormat="1" applyFont="1" applyBorder="1" applyAlignment="1">
      <alignment vertical="center"/>
    </xf>
    <xf numFmtId="4" fontId="17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vertical="center" wrapText="1"/>
    </xf>
    <xf numFmtId="0" fontId="0" fillId="0" borderId="14" xfId="0" applyBorder="1" applyAlignment="1">
      <alignment vertical="center"/>
    </xf>
    <xf numFmtId="0" fontId="33" fillId="0" borderId="22" xfId="0" applyFont="1" applyBorder="1" applyAlignment="1">
      <alignment horizontal="center" vertical="center"/>
    </xf>
    <xf numFmtId="49" fontId="33" fillId="0" borderId="22" xfId="0" applyNumberFormat="1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center" vertical="center" wrapText="1"/>
    </xf>
    <xf numFmtId="167" fontId="33" fillId="0" borderId="22" xfId="0" applyNumberFormat="1" applyFont="1" applyBorder="1" applyAlignment="1">
      <alignment vertical="center"/>
    </xf>
    <xf numFmtId="4" fontId="33" fillId="0" borderId="22" xfId="0" applyNumberFormat="1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3" fillId="0" borderId="14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4" fillId="2" borderId="7" xfId="0" applyNumberFormat="1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5"/>
  <sheetViews>
    <sheetView showGridLines="0" tabSelected="1" workbookViewId="0"/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50000000000003" customHeight="1" x14ac:dyDescent="0.2"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S2" s="13" t="s">
        <v>6</v>
      </c>
      <c r="BT2" s="13" t="s">
        <v>7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 x14ac:dyDescent="0.2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 x14ac:dyDescent="0.2">
      <c r="B5" s="16"/>
      <c r="D5" s="19" t="s">
        <v>12</v>
      </c>
      <c r="K5" s="172" t="s">
        <v>13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R5" s="16"/>
      <c r="BS5" s="13" t="s">
        <v>6</v>
      </c>
    </row>
    <row r="6" spans="1:74" ht="36.950000000000003" customHeight="1" x14ac:dyDescent="0.2">
      <c r="B6" s="16"/>
      <c r="D6" s="21" t="s">
        <v>14</v>
      </c>
      <c r="K6" s="173" t="s">
        <v>15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R6" s="16"/>
      <c r="BS6" s="13" t="s">
        <v>6</v>
      </c>
    </row>
    <row r="7" spans="1:74" ht="12" customHeight="1" x14ac:dyDescent="0.2">
      <c r="B7" s="16"/>
      <c r="D7" s="22" t="s">
        <v>16</v>
      </c>
      <c r="K7" s="20" t="s">
        <v>1</v>
      </c>
      <c r="AK7" s="22" t="s">
        <v>17</v>
      </c>
      <c r="AN7" s="20" t="s">
        <v>1</v>
      </c>
      <c r="AR7" s="16"/>
      <c r="BS7" s="13" t="s">
        <v>6</v>
      </c>
    </row>
    <row r="8" spans="1:74" ht="12" customHeight="1" x14ac:dyDescent="0.2">
      <c r="B8" s="16"/>
      <c r="D8" s="22" t="s">
        <v>18</v>
      </c>
      <c r="K8" s="20" t="s">
        <v>19</v>
      </c>
      <c r="AK8" s="22" t="s">
        <v>20</v>
      </c>
      <c r="AN8" s="20" t="s">
        <v>21</v>
      </c>
      <c r="AR8" s="16"/>
      <c r="BS8" s="13" t="s">
        <v>6</v>
      </c>
    </row>
    <row r="9" spans="1:74" ht="14.45" customHeight="1" x14ac:dyDescent="0.2">
      <c r="B9" s="16"/>
      <c r="AR9" s="16"/>
      <c r="BS9" s="13" t="s">
        <v>6</v>
      </c>
    </row>
    <row r="10" spans="1:74" ht="12" customHeight="1" x14ac:dyDescent="0.2">
      <c r="B10" s="16"/>
      <c r="D10" s="22" t="s">
        <v>22</v>
      </c>
      <c r="AK10" s="22" t="s">
        <v>23</v>
      </c>
      <c r="AN10" s="20" t="s">
        <v>1</v>
      </c>
      <c r="AR10" s="16"/>
      <c r="BS10" s="13" t="s">
        <v>6</v>
      </c>
    </row>
    <row r="11" spans="1:74" ht="18.399999999999999" customHeight="1" x14ac:dyDescent="0.2">
      <c r="B11" s="16"/>
      <c r="E11" s="20" t="s">
        <v>24</v>
      </c>
      <c r="AK11" s="22" t="s">
        <v>25</v>
      </c>
      <c r="AN11" s="20" t="s">
        <v>1</v>
      </c>
      <c r="AR11" s="16"/>
      <c r="BS11" s="13" t="s">
        <v>6</v>
      </c>
    </row>
    <row r="12" spans="1:74" ht="6.95" customHeight="1" x14ac:dyDescent="0.2">
      <c r="B12" s="16"/>
      <c r="AR12" s="16"/>
      <c r="BS12" s="13" t="s">
        <v>6</v>
      </c>
    </row>
    <row r="13" spans="1:74" ht="12" customHeight="1" x14ac:dyDescent="0.2">
      <c r="B13" s="16"/>
      <c r="D13" s="22" t="s">
        <v>26</v>
      </c>
      <c r="AK13" s="22" t="s">
        <v>23</v>
      </c>
      <c r="AN13" s="20" t="s">
        <v>1</v>
      </c>
      <c r="AR13" s="16"/>
      <c r="BS13" s="13" t="s">
        <v>6</v>
      </c>
    </row>
    <row r="14" spans="1:74" ht="12.75" x14ac:dyDescent="0.2">
      <c r="B14" s="16"/>
      <c r="E14" s="20" t="s">
        <v>27</v>
      </c>
      <c r="AK14" s="22" t="s">
        <v>25</v>
      </c>
      <c r="AN14" s="20" t="s">
        <v>1</v>
      </c>
      <c r="AR14" s="16"/>
      <c r="BS14" s="13" t="s">
        <v>6</v>
      </c>
    </row>
    <row r="15" spans="1:74" ht="6.95" customHeight="1" x14ac:dyDescent="0.2">
      <c r="B15" s="16"/>
      <c r="AR15" s="16"/>
      <c r="BS15" s="13" t="s">
        <v>4</v>
      </c>
    </row>
    <row r="16" spans="1:74" ht="12" customHeight="1" x14ac:dyDescent="0.2">
      <c r="B16" s="16"/>
      <c r="D16" s="22" t="s">
        <v>28</v>
      </c>
      <c r="AK16" s="22" t="s">
        <v>23</v>
      </c>
      <c r="AN16" s="20" t="s">
        <v>1</v>
      </c>
      <c r="AR16" s="16"/>
      <c r="BS16" s="13" t="s">
        <v>4</v>
      </c>
    </row>
    <row r="17" spans="2:71" ht="18.399999999999999" customHeight="1" x14ac:dyDescent="0.2">
      <c r="B17" s="16"/>
      <c r="E17" s="20" t="s">
        <v>29</v>
      </c>
      <c r="AK17" s="22" t="s">
        <v>25</v>
      </c>
      <c r="AN17" s="20" t="s">
        <v>1</v>
      </c>
      <c r="AR17" s="16"/>
      <c r="BS17" s="13" t="s">
        <v>30</v>
      </c>
    </row>
    <row r="18" spans="2:71" ht="6.95" customHeight="1" x14ac:dyDescent="0.2">
      <c r="B18" s="16"/>
      <c r="AR18" s="16"/>
      <c r="BS18" s="13" t="s">
        <v>6</v>
      </c>
    </row>
    <row r="19" spans="2:71" ht="12" customHeight="1" x14ac:dyDescent="0.2">
      <c r="B19" s="16"/>
      <c r="D19" s="22" t="s">
        <v>31</v>
      </c>
      <c r="AK19" s="22" t="s">
        <v>23</v>
      </c>
      <c r="AN19" s="20" t="s">
        <v>1</v>
      </c>
      <c r="AR19" s="16"/>
      <c r="BS19" s="13" t="s">
        <v>6</v>
      </c>
    </row>
    <row r="20" spans="2:71" ht="18.399999999999999" customHeight="1" x14ac:dyDescent="0.2">
      <c r="B20" s="16"/>
      <c r="E20" s="20" t="s">
        <v>29</v>
      </c>
      <c r="AK20" s="22" t="s">
        <v>25</v>
      </c>
      <c r="AN20" s="20" t="s">
        <v>1</v>
      </c>
      <c r="AR20" s="16"/>
      <c r="BS20" s="13" t="s">
        <v>30</v>
      </c>
    </row>
    <row r="21" spans="2:71" ht="6.95" customHeight="1" x14ac:dyDescent="0.2">
      <c r="B21" s="16"/>
      <c r="AR21" s="16"/>
    </row>
    <row r="22" spans="2:71" ht="12" customHeight="1" x14ac:dyDescent="0.2">
      <c r="B22" s="16"/>
      <c r="D22" s="22" t="s">
        <v>32</v>
      </c>
      <c r="AR22" s="16"/>
    </row>
    <row r="23" spans="2:71" ht="16.5" customHeight="1" x14ac:dyDescent="0.2">
      <c r="B23" s="16"/>
      <c r="E23" s="174" t="s">
        <v>1</v>
      </c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R23" s="16"/>
    </row>
    <row r="24" spans="2:71" ht="6.95" customHeight="1" x14ac:dyDescent="0.2">
      <c r="B24" s="16"/>
      <c r="AR24" s="16"/>
    </row>
    <row r="25" spans="2:71" ht="6.95" customHeight="1" x14ac:dyDescent="0.2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 x14ac:dyDescent="0.2">
      <c r="B26" s="25"/>
      <c r="D26" s="26" t="s">
        <v>33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75">
        <f>ROUND(AG94,2)</f>
        <v>11239947.49</v>
      </c>
      <c r="AL26" s="176"/>
      <c r="AM26" s="176"/>
      <c r="AN26" s="176"/>
      <c r="AO26" s="176"/>
      <c r="AR26" s="25"/>
    </row>
    <row r="27" spans="2:71" s="1" customFormat="1" ht="6.95" customHeight="1" x14ac:dyDescent="0.2">
      <c r="B27" s="25"/>
      <c r="AR27" s="25"/>
    </row>
    <row r="28" spans="2:71" s="1" customFormat="1" ht="12.75" x14ac:dyDescent="0.2">
      <c r="B28" s="25"/>
      <c r="L28" s="177" t="s">
        <v>34</v>
      </c>
      <c r="M28" s="177"/>
      <c r="N28" s="177"/>
      <c r="O28" s="177"/>
      <c r="P28" s="177"/>
      <c r="W28" s="177" t="s">
        <v>35</v>
      </c>
      <c r="X28" s="177"/>
      <c r="Y28" s="177"/>
      <c r="Z28" s="177"/>
      <c r="AA28" s="177"/>
      <c r="AB28" s="177"/>
      <c r="AC28" s="177"/>
      <c r="AD28" s="177"/>
      <c r="AE28" s="177"/>
      <c r="AK28" s="177" t="s">
        <v>36</v>
      </c>
      <c r="AL28" s="177"/>
      <c r="AM28" s="177"/>
      <c r="AN28" s="177"/>
      <c r="AO28" s="177"/>
      <c r="AR28" s="25"/>
    </row>
    <row r="29" spans="2:71" s="2" customFormat="1" ht="14.45" customHeight="1" x14ac:dyDescent="0.2">
      <c r="B29" s="29"/>
      <c r="D29" s="22" t="s">
        <v>37</v>
      </c>
      <c r="F29" s="22" t="s">
        <v>38</v>
      </c>
      <c r="L29" s="165">
        <v>0.21</v>
      </c>
      <c r="M29" s="166"/>
      <c r="N29" s="166"/>
      <c r="O29" s="166"/>
      <c r="P29" s="166"/>
      <c r="W29" s="167">
        <f>ROUND(AZ94, 2)</f>
        <v>11239947.49</v>
      </c>
      <c r="X29" s="166"/>
      <c r="Y29" s="166"/>
      <c r="Z29" s="166"/>
      <c r="AA29" s="166"/>
      <c r="AB29" s="166"/>
      <c r="AC29" s="166"/>
      <c r="AD29" s="166"/>
      <c r="AE29" s="166"/>
      <c r="AK29" s="167">
        <f>ROUND(AV94, 2)</f>
        <v>2360388.9700000002</v>
      </c>
      <c r="AL29" s="166"/>
      <c r="AM29" s="166"/>
      <c r="AN29" s="166"/>
      <c r="AO29" s="166"/>
      <c r="AR29" s="29"/>
    </row>
    <row r="30" spans="2:71" s="2" customFormat="1" ht="14.45" customHeight="1" x14ac:dyDescent="0.2">
      <c r="B30" s="29"/>
      <c r="F30" s="22" t="s">
        <v>39</v>
      </c>
      <c r="L30" s="165">
        <v>0.15</v>
      </c>
      <c r="M30" s="166"/>
      <c r="N30" s="166"/>
      <c r="O30" s="166"/>
      <c r="P30" s="166"/>
      <c r="W30" s="167">
        <f>ROUND(BA94, 2)</f>
        <v>0</v>
      </c>
      <c r="X30" s="166"/>
      <c r="Y30" s="166"/>
      <c r="Z30" s="166"/>
      <c r="AA30" s="166"/>
      <c r="AB30" s="166"/>
      <c r="AC30" s="166"/>
      <c r="AD30" s="166"/>
      <c r="AE30" s="166"/>
      <c r="AK30" s="167">
        <f>ROUND(AW94, 2)</f>
        <v>0</v>
      </c>
      <c r="AL30" s="166"/>
      <c r="AM30" s="166"/>
      <c r="AN30" s="166"/>
      <c r="AO30" s="166"/>
      <c r="AR30" s="29"/>
    </row>
    <row r="31" spans="2:71" s="2" customFormat="1" ht="14.45" hidden="1" customHeight="1" x14ac:dyDescent="0.2">
      <c r="B31" s="29"/>
      <c r="F31" s="22" t="s">
        <v>40</v>
      </c>
      <c r="L31" s="165">
        <v>0.21</v>
      </c>
      <c r="M31" s="166"/>
      <c r="N31" s="166"/>
      <c r="O31" s="166"/>
      <c r="P31" s="166"/>
      <c r="W31" s="167">
        <f>ROUND(BB94, 2)</f>
        <v>0</v>
      </c>
      <c r="X31" s="166"/>
      <c r="Y31" s="166"/>
      <c r="Z31" s="166"/>
      <c r="AA31" s="166"/>
      <c r="AB31" s="166"/>
      <c r="AC31" s="166"/>
      <c r="AD31" s="166"/>
      <c r="AE31" s="166"/>
      <c r="AK31" s="167">
        <v>0</v>
      </c>
      <c r="AL31" s="166"/>
      <c r="AM31" s="166"/>
      <c r="AN31" s="166"/>
      <c r="AO31" s="166"/>
      <c r="AR31" s="29"/>
    </row>
    <row r="32" spans="2:71" s="2" customFormat="1" ht="14.45" hidden="1" customHeight="1" x14ac:dyDescent="0.2">
      <c r="B32" s="29"/>
      <c r="F32" s="22" t="s">
        <v>41</v>
      </c>
      <c r="L32" s="165">
        <v>0.15</v>
      </c>
      <c r="M32" s="166"/>
      <c r="N32" s="166"/>
      <c r="O32" s="166"/>
      <c r="P32" s="166"/>
      <c r="W32" s="167">
        <f>ROUND(BC94, 2)</f>
        <v>0</v>
      </c>
      <c r="X32" s="166"/>
      <c r="Y32" s="166"/>
      <c r="Z32" s="166"/>
      <c r="AA32" s="166"/>
      <c r="AB32" s="166"/>
      <c r="AC32" s="166"/>
      <c r="AD32" s="166"/>
      <c r="AE32" s="166"/>
      <c r="AK32" s="167">
        <v>0</v>
      </c>
      <c r="AL32" s="166"/>
      <c r="AM32" s="166"/>
      <c r="AN32" s="166"/>
      <c r="AO32" s="166"/>
      <c r="AR32" s="29"/>
    </row>
    <row r="33" spans="2:44" s="2" customFormat="1" ht="14.45" hidden="1" customHeight="1" x14ac:dyDescent="0.2">
      <c r="B33" s="29"/>
      <c r="F33" s="22" t="s">
        <v>42</v>
      </c>
      <c r="L33" s="165">
        <v>0</v>
      </c>
      <c r="M33" s="166"/>
      <c r="N33" s="166"/>
      <c r="O33" s="166"/>
      <c r="P33" s="166"/>
      <c r="W33" s="167">
        <f>ROUND(BD94, 2)</f>
        <v>0</v>
      </c>
      <c r="X33" s="166"/>
      <c r="Y33" s="166"/>
      <c r="Z33" s="166"/>
      <c r="AA33" s="166"/>
      <c r="AB33" s="166"/>
      <c r="AC33" s="166"/>
      <c r="AD33" s="166"/>
      <c r="AE33" s="166"/>
      <c r="AK33" s="167">
        <v>0</v>
      </c>
      <c r="AL33" s="166"/>
      <c r="AM33" s="166"/>
      <c r="AN33" s="166"/>
      <c r="AO33" s="166"/>
      <c r="AR33" s="29"/>
    </row>
    <row r="34" spans="2:44" s="1" customFormat="1" ht="6.95" customHeight="1" x14ac:dyDescent="0.2">
      <c r="B34" s="25"/>
      <c r="AR34" s="25"/>
    </row>
    <row r="35" spans="2:44" s="1" customFormat="1" ht="25.9" customHeight="1" x14ac:dyDescent="0.2">
      <c r="B35" s="25"/>
      <c r="C35" s="30"/>
      <c r="D35" s="31" t="s">
        <v>43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44</v>
      </c>
      <c r="U35" s="32"/>
      <c r="V35" s="32"/>
      <c r="W35" s="32"/>
      <c r="X35" s="171" t="s">
        <v>45</v>
      </c>
      <c r="Y35" s="169"/>
      <c r="Z35" s="169"/>
      <c r="AA35" s="169"/>
      <c r="AB35" s="169"/>
      <c r="AC35" s="32"/>
      <c r="AD35" s="32"/>
      <c r="AE35" s="32"/>
      <c r="AF35" s="32"/>
      <c r="AG35" s="32"/>
      <c r="AH35" s="32"/>
      <c r="AI35" s="32"/>
      <c r="AJ35" s="32"/>
      <c r="AK35" s="168">
        <f>SUM(AK26:AK33)</f>
        <v>13600336.460000001</v>
      </c>
      <c r="AL35" s="169"/>
      <c r="AM35" s="169"/>
      <c r="AN35" s="169"/>
      <c r="AO35" s="170"/>
      <c r="AP35" s="30"/>
      <c r="AQ35" s="30"/>
      <c r="AR35" s="25"/>
    </row>
    <row r="36" spans="2:44" s="1" customFormat="1" ht="6.95" customHeight="1" x14ac:dyDescent="0.2">
      <c r="B36" s="25"/>
      <c r="AR36" s="25"/>
    </row>
    <row r="37" spans="2:44" s="1" customFormat="1" ht="14.45" customHeight="1" x14ac:dyDescent="0.2">
      <c r="B37" s="25"/>
      <c r="AR37" s="25"/>
    </row>
    <row r="38" spans="2:44" ht="14.45" customHeight="1" x14ac:dyDescent="0.2">
      <c r="B38" s="16"/>
      <c r="AR38" s="16"/>
    </row>
    <row r="39" spans="2:44" ht="14.45" customHeight="1" x14ac:dyDescent="0.2">
      <c r="B39" s="16"/>
      <c r="AR39" s="16"/>
    </row>
    <row r="40" spans="2:44" ht="14.45" customHeight="1" x14ac:dyDescent="0.2">
      <c r="B40" s="16"/>
      <c r="AR40" s="16"/>
    </row>
    <row r="41" spans="2:44" ht="14.45" customHeight="1" x14ac:dyDescent="0.2">
      <c r="B41" s="16"/>
      <c r="AR41" s="16"/>
    </row>
    <row r="42" spans="2:44" ht="14.45" customHeight="1" x14ac:dyDescent="0.2">
      <c r="B42" s="16"/>
      <c r="AR42" s="16"/>
    </row>
    <row r="43" spans="2:44" ht="14.45" customHeight="1" x14ac:dyDescent="0.2">
      <c r="B43" s="16"/>
      <c r="AR43" s="16"/>
    </row>
    <row r="44" spans="2:44" ht="14.45" customHeight="1" x14ac:dyDescent="0.2">
      <c r="B44" s="16"/>
      <c r="AR44" s="16"/>
    </row>
    <row r="45" spans="2:44" ht="14.45" customHeight="1" x14ac:dyDescent="0.2">
      <c r="B45" s="16"/>
      <c r="AR45" s="16"/>
    </row>
    <row r="46" spans="2:44" ht="14.45" customHeight="1" x14ac:dyDescent="0.2">
      <c r="B46" s="16"/>
      <c r="AR46" s="16"/>
    </row>
    <row r="47" spans="2:44" ht="14.45" customHeight="1" x14ac:dyDescent="0.2">
      <c r="B47" s="16"/>
      <c r="AR47" s="16"/>
    </row>
    <row r="48" spans="2:44" ht="14.45" customHeight="1" x14ac:dyDescent="0.2">
      <c r="B48" s="16"/>
      <c r="AR48" s="16"/>
    </row>
    <row r="49" spans="2:44" s="1" customFormat="1" ht="14.45" customHeight="1" x14ac:dyDescent="0.2">
      <c r="B49" s="25"/>
      <c r="D49" s="34" t="s">
        <v>46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47</v>
      </c>
      <c r="AI49" s="35"/>
      <c r="AJ49" s="35"/>
      <c r="AK49" s="35"/>
      <c r="AL49" s="35"/>
      <c r="AM49" s="35"/>
      <c r="AN49" s="35"/>
      <c r="AO49" s="35"/>
      <c r="AR49" s="25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2.75" x14ac:dyDescent="0.2">
      <c r="B60" s="25"/>
      <c r="D60" s="36" t="s">
        <v>48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49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48</v>
      </c>
      <c r="AI60" s="27"/>
      <c r="AJ60" s="27"/>
      <c r="AK60" s="27"/>
      <c r="AL60" s="27"/>
      <c r="AM60" s="36" t="s">
        <v>49</v>
      </c>
      <c r="AN60" s="27"/>
      <c r="AO60" s="27"/>
      <c r="AR60" s="25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2.75" x14ac:dyDescent="0.2">
      <c r="B64" s="25"/>
      <c r="D64" s="34" t="s">
        <v>50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51</v>
      </c>
      <c r="AI64" s="35"/>
      <c r="AJ64" s="35"/>
      <c r="AK64" s="35"/>
      <c r="AL64" s="35"/>
      <c r="AM64" s="35"/>
      <c r="AN64" s="35"/>
      <c r="AO64" s="35"/>
      <c r="AR64" s="25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2.75" x14ac:dyDescent="0.2">
      <c r="B75" s="25"/>
      <c r="D75" s="36" t="s">
        <v>48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49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48</v>
      </c>
      <c r="AI75" s="27"/>
      <c r="AJ75" s="27"/>
      <c r="AK75" s="27"/>
      <c r="AL75" s="27"/>
      <c r="AM75" s="36" t="s">
        <v>49</v>
      </c>
      <c r="AN75" s="27"/>
      <c r="AO75" s="27"/>
      <c r="AR75" s="25"/>
    </row>
    <row r="76" spans="2:44" s="1" customFormat="1" x14ac:dyDescent="0.2">
      <c r="B76" s="25"/>
      <c r="AR76" s="25"/>
    </row>
    <row r="77" spans="2:44" s="1" customFormat="1" ht="6.9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1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1" s="1" customFormat="1" ht="24.95" customHeight="1" x14ac:dyDescent="0.2">
      <c r="B82" s="25"/>
      <c r="C82" s="17" t="s">
        <v>52</v>
      </c>
      <c r="AR82" s="25"/>
    </row>
    <row r="83" spans="1:91" s="1" customFormat="1" ht="6.95" customHeight="1" x14ac:dyDescent="0.2">
      <c r="B83" s="25"/>
      <c r="AR83" s="25"/>
    </row>
    <row r="84" spans="1:91" s="3" customFormat="1" ht="12" customHeight="1" x14ac:dyDescent="0.2">
      <c r="B84" s="41"/>
      <c r="C84" s="22" t="s">
        <v>12</v>
      </c>
      <c r="L84" s="3" t="str">
        <f>K5</f>
        <v>2023/034</v>
      </c>
      <c r="AR84" s="41"/>
    </row>
    <row r="85" spans="1:91" s="4" customFormat="1" ht="36.950000000000003" customHeight="1" x14ac:dyDescent="0.2">
      <c r="B85" s="42"/>
      <c r="C85" s="43" t="s">
        <v>14</v>
      </c>
      <c r="L85" s="192" t="str">
        <f>K6</f>
        <v>Stavební úpravy, přístavba a nástavba objektu - Objekt občanského vybavení a umístění TČ</v>
      </c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K85" s="193"/>
      <c r="AL85" s="193"/>
      <c r="AM85" s="193"/>
      <c r="AN85" s="193"/>
      <c r="AO85" s="193"/>
      <c r="AR85" s="42"/>
    </row>
    <row r="86" spans="1:91" s="1" customFormat="1" ht="6.95" customHeight="1" x14ac:dyDescent="0.2">
      <c r="B86" s="25"/>
      <c r="AR86" s="25"/>
    </row>
    <row r="87" spans="1:91" s="1" customFormat="1" ht="12" customHeight="1" x14ac:dyDescent="0.2">
      <c r="B87" s="25"/>
      <c r="C87" s="22" t="s">
        <v>18</v>
      </c>
      <c r="L87" s="44" t="str">
        <f>IF(K8="","",K8)</f>
        <v>p.č. 1006/1, 1006/44 a p.č. st. 52, k.ú. Kozojedy</v>
      </c>
      <c r="AI87" s="22" t="s">
        <v>20</v>
      </c>
      <c r="AM87" s="194" t="str">
        <f>IF(AN8= "","",AN8)</f>
        <v>12. 4. 2023</v>
      </c>
      <c r="AN87" s="194"/>
      <c r="AR87" s="25"/>
    </row>
    <row r="88" spans="1:91" s="1" customFormat="1" ht="6.95" customHeight="1" x14ac:dyDescent="0.2">
      <c r="B88" s="25"/>
      <c r="AR88" s="25"/>
    </row>
    <row r="89" spans="1:91" s="1" customFormat="1" ht="15.2" customHeight="1" x14ac:dyDescent="0.2">
      <c r="B89" s="25"/>
      <c r="C89" s="22" t="s">
        <v>22</v>
      </c>
      <c r="L89" s="3" t="str">
        <f>IF(E11= "","",E11)</f>
        <v>Obec Kozojedy, 9. května 40, 28163 Kozojedy</v>
      </c>
      <c r="AI89" s="22" t="s">
        <v>28</v>
      </c>
      <c r="AM89" s="195" t="str">
        <f>IF(E17="","",E17)</f>
        <v>KFJ poject s.r.o.</v>
      </c>
      <c r="AN89" s="196"/>
      <c r="AO89" s="196"/>
      <c r="AP89" s="196"/>
      <c r="AR89" s="25"/>
      <c r="AS89" s="197" t="s">
        <v>53</v>
      </c>
      <c r="AT89" s="198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1" s="1" customFormat="1" ht="15.2" customHeight="1" x14ac:dyDescent="0.2">
      <c r="B90" s="25"/>
      <c r="C90" s="22" t="s">
        <v>26</v>
      </c>
      <c r="L90" s="3" t="str">
        <f>IF(E14="","",E14)</f>
        <v xml:space="preserve"> </v>
      </c>
      <c r="AI90" s="22" t="s">
        <v>31</v>
      </c>
      <c r="AM90" s="195" t="str">
        <f>IF(E20="","",E20)</f>
        <v>KFJ poject s.r.o.</v>
      </c>
      <c r="AN90" s="196"/>
      <c r="AO90" s="196"/>
      <c r="AP90" s="196"/>
      <c r="AR90" s="25"/>
      <c r="AS90" s="199"/>
      <c r="AT90" s="200"/>
      <c r="BD90" s="49"/>
    </row>
    <row r="91" spans="1:91" s="1" customFormat="1" ht="10.9" customHeight="1" x14ac:dyDescent="0.2">
      <c r="B91" s="25"/>
      <c r="AR91" s="25"/>
      <c r="AS91" s="199"/>
      <c r="AT91" s="200"/>
      <c r="BD91" s="49"/>
    </row>
    <row r="92" spans="1:91" s="1" customFormat="1" ht="29.25" customHeight="1" x14ac:dyDescent="0.2">
      <c r="B92" s="25"/>
      <c r="C92" s="184" t="s">
        <v>54</v>
      </c>
      <c r="D92" s="185"/>
      <c r="E92" s="185"/>
      <c r="F92" s="185"/>
      <c r="G92" s="185"/>
      <c r="H92" s="50"/>
      <c r="I92" s="186" t="s">
        <v>55</v>
      </c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8" t="s">
        <v>56</v>
      </c>
      <c r="AH92" s="185"/>
      <c r="AI92" s="185"/>
      <c r="AJ92" s="185"/>
      <c r="AK92" s="185"/>
      <c r="AL92" s="185"/>
      <c r="AM92" s="185"/>
      <c r="AN92" s="186" t="s">
        <v>57</v>
      </c>
      <c r="AO92" s="185"/>
      <c r="AP92" s="187"/>
      <c r="AQ92" s="51" t="s">
        <v>58</v>
      </c>
      <c r="AR92" s="25"/>
      <c r="AS92" s="52" t="s">
        <v>59</v>
      </c>
      <c r="AT92" s="53" t="s">
        <v>60</v>
      </c>
      <c r="AU92" s="53" t="s">
        <v>61</v>
      </c>
      <c r="AV92" s="53" t="s">
        <v>62</v>
      </c>
      <c r="AW92" s="53" t="s">
        <v>63</v>
      </c>
      <c r="AX92" s="53" t="s">
        <v>64</v>
      </c>
      <c r="AY92" s="53" t="s">
        <v>65</v>
      </c>
      <c r="AZ92" s="53" t="s">
        <v>66</v>
      </c>
      <c r="BA92" s="53" t="s">
        <v>67</v>
      </c>
      <c r="BB92" s="53" t="s">
        <v>68</v>
      </c>
      <c r="BC92" s="53" t="s">
        <v>69</v>
      </c>
      <c r="BD92" s="54" t="s">
        <v>70</v>
      </c>
    </row>
    <row r="93" spans="1:91" s="1" customFormat="1" ht="10.9" customHeight="1" x14ac:dyDescent="0.2">
      <c r="B93" s="25"/>
      <c r="AR93" s="25"/>
      <c r="AS93" s="55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1" s="5" customFormat="1" ht="32.450000000000003" customHeight="1" x14ac:dyDescent="0.2">
      <c r="B94" s="56"/>
      <c r="C94" s="57" t="s">
        <v>71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90">
        <f>ROUND(AG95+SUM(AG100:AG103),2)</f>
        <v>11239947.49</v>
      </c>
      <c r="AH94" s="190"/>
      <c r="AI94" s="190"/>
      <c r="AJ94" s="190"/>
      <c r="AK94" s="190"/>
      <c r="AL94" s="190"/>
      <c r="AM94" s="190"/>
      <c r="AN94" s="191">
        <f t="shared" ref="AN94:AN103" si="0">SUM(AG94,AT94)</f>
        <v>13600336.460000001</v>
      </c>
      <c r="AO94" s="191"/>
      <c r="AP94" s="191"/>
      <c r="AQ94" s="60" t="s">
        <v>1</v>
      </c>
      <c r="AR94" s="56"/>
      <c r="AS94" s="61">
        <f>ROUND(AS95+SUM(AS100:AS103),2)</f>
        <v>0</v>
      </c>
      <c r="AT94" s="62">
        <f t="shared" ref="AT94:AT103" si="1">ROUND(SUM(AV94:AW94),2)</f>
        <v>2360388.9700000002</v>
      </c>
      <c r="AU94" s="63">
        <f>ROUND(AU95+SUM(AU100:AU103),5)</f>
        <v>7900.8047800000004</v>
      </c>
      <c r="AV94" s="62">
        <f>ROUND(AZ94*L29,2)</f>
        <v>2360388.9700000002</v>
      </c>
      <c r="AW94" s="62">
        <f>ROUND(BA94*L30,2)</f>
        <v>0</v>
      </c>
      <c r="AX94" s="62">
        <f>ROUND(BB94*L29,2)</f>
        <v>0</v>
      </c>
      <c r="AY94" s="62">
        <f>ROUND(BC94*L30,2)</f>
        <v>0</v>
      </c>
      <c r="AZ94" s="62">
        <f>ROUND(AZ95+SUM(AZ100:AZ103),2)</f>
        <v>11239947.49</v>
      </c>
      <c r="BA94" s="62">
        <f>ROUND(BA95+SUM(BA100:BA103),2)</f>
        <v>0</v>
      </c>
      <c r="BB94" s="62">
        <f>ROUND(BB95+SUM(BB100:BB103),2)</f>
        <v>0</v>
      </c>
      <c r="BC94" s="62">
        <f>ROUND(BC95+SUM(BC100:BC103),2)</f>
        <v>0</v>
      </c>
      <c r="BD94" s="64">
        <f>ROUND(BD95+SUM(BD100:BD103),2)</f>
        <v>0</v>
      </c>
      <c r="BS94" s="65" t="s">
        <v>72</v>
      </c>
      <c r="BT94" s="65" t="s">
        <v>73</v>
      </c>
      <c r="BU94" s="66" t="s">
        <v>74</v>
      </c>
      <c r="BV94" s="65" t="s">
        <v>75</v>
      </c>
      <c r="BW94" s="65" t="s">
        <v>5</v>
      </c>
      <c r="BX94" s="65" t="s">
        <v>76</v>
      </c>
      <c r="CL94" s="65" t="s">
        <v>1</v>
      </c>
    </row>
    <row r="95" spans="1:91" s="6" customFormat="1" ht="16.5" customHeight="1" x14ac:dyDescent="0.2">
      <c r="B95" s="67"/>
      <c r="C95" s="68"/>
      <c r="D95" s="180" t="s">
        <v>77</v>
      </c>
      <c r="E95" s="180"/>
      <c r="F95" s="180"/>
      <c r="G95" s="180"/>
      <c r="H95" s="180"/>
      <c r="I95" s="69"/>
      <c r="J95" s="180" t="s">
        <v>78</v>
      </c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9">
        <f>ROUND(SUM(AG96:AG99),2)</f>
        <v>8334724.4199999999</v>
      </c>
      <c r="AH95" s="179"/>
      <c r="AI95" s="179"/>
      <c r="AJ95" s="179"/>
      <c r="AK95" s="179"/>
      <c r="AL95" s="179"/>
      <c r="AM95" s="179"/>
      <c r="AN95" s="178">
        <f t="shared" si="0"/>
        <v>10085016.550000001</v>
      </c>
      <c r="AO95" s="179"/>
      <c r="AP95" s="179"/>
      <c r="AQ95" s="70" t="s">
        <v>79</v>
      </c>
      <c r="AR95" s="67"/>
      <c r="AS95" s="71">
        <f>ROUND(SUM(AS96:AS99),2)</f>
        <v>0</v>
      </c>
      <c r="AT95" s="72">
        <f t="shared" si="1"/>
        <v>1750292.13</v>
      </c>
      <c r="AU95" s="73">
        <f>ROUND(SUM(AU96:AU99),5)</f>
        <v>6634.8366800000003</v>
      </c>
      <c r="AV95" s="72">
        <f>ROUND(AZ95*L29,2)</f>
        <v>1750292.13</v>
      </c>
      <c r="AW95" s="72">
        <f>ROUND(BA95*L30,2)</f>
        <v>0</v>
      </c>
      <c r="AX95" s="72">
        <f>ROUND(BB95*L29,2)</f>
        <v>0</v>
      </c>
      <c r="AY95" s="72">
        <f>ROUND(BC95*L30,2)</f>
        <v>0</v>
      </c>
      <c r="AZ95" s="72">
        <f>ROUND(SUM(AZ96:AZ99),2)</f>
        <v>8334724.4199999999</v>
      </c>
      <c r="BA95" s="72">
        <f>ROUND(SUM(BA96:BA99),2)</f>
        <v>0</v>
      </c>
      <c r="BB95" s="72">
        <f>ROUND(SUM(BB96:BB99),2)</f>
        <v>0</v>
      </c>
      <c r="BC95" s="72">
        <f>ROUND(SUM(BC96:BC99),2)</f>
        <v>0</v>
      </c>
      <c r="BD95" s="74">
        <f>ROUND(SUM(BD96:BD99),2)</f>
        <v>0</v>
      </c>
      <c r="BS95" s="75" t="s">
        <v>72</v>
      </c>
      <c r="BT95" s="75" t="s">
        <v>80</v>
      </c>
      <c r="BU95" s="75" t="s">
        <v>74</v>
      </c>
      <c r="BV95" s="75" t="s">
        <v>75</v>
      </c>
      <c r="BW95" s="75" t="s">
        <v>81</v>
      </c>
      <c r="BX95" s="75" t="s">
        <v>5</v>
      </c>
      <c r="CL95" s="75" t="s">
        <v>1</v>
      </c>
      <c r="CM95" s="75" t="s">
        <v>82</v>
      </c>
    </row>
    <row r="96" spans="1:91" s="3" customFormat="1" ht="16.5" customHeight="1" x14ac:dyDescent="0.2">
      <c r="A96" s="76" t="s">
        <v>83</v>
      </c>
      <c r="B96" s="41"/>
      <c r="C96" s="9"/>
      <c r="D96" s="9"/>
      <c r="E96" s="181" t="s">
        <v>84</v>
      </c>
      <c r="F96" s="181"/>
      <c r="G96" s="181"/>
      <c r="H96" s="181"/>
      <c r="I96" s="181"/>
      <c r="J96" s="9"/>
      <c r="K96" s="181" t="s">
        <v>85</v>
      </c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  <c r="AG96" s="182">
        <f>'D1 - 1.NP-Levý prostor'!J34</f>
        <v>627537.97</v>
      </c>
      <c r="AH96" s="183"/>
      <c r="AI96" s="183"/>
      <c r="AJ96" s="183"/>
      <c r="AK96" s="183"/>
      <c r="AL96" s="183"/>
      <c r="AM96" s="183"/>
      <c r="AN96" s="182">
        <f t="shared" si="0"/>
        <v>759320.94</v>
      </c>
      <c r="AO96" s="183"/>
      <c r="AP96" s="183"/>
      <c r="AQ96" s="77" t="s">
        <v>86</v>
      </c>
      <c r="AR96" s="41"/>
      <c r="AS96" s="78">
        <v>0</v>
      </c>
      <c r="AT96" s="79">
        <f t="shared" si="1"/>
        <v>131782.97</v>
      </c>
      <c r="AU96" s="80">
        <f>'D1 - 1.NP-Levý prostor'!P137</f>
        <v>658.92548000000011</v>
      </c>
      <c r="AV96" s="79">
        <f>'D1 - 1.NP-Levý prostor'!J37</f>
        <v>131782.97</v>
      </c>
      <c r="AW96" s="79">
        <f>'D1 - 1.NP-Levý prostor'!J38</f>
        <v>0</v>
      </c>
      <c r="AX96" s="79">
        <f>'D1 - 1.NP-Levý prostor'!J39</f>
        <v>0</v>
      </c>
      <c r="AY96" s="79">
        <f>'D1 - 1.NP-Levý prostor'!J40</f>
        <v>0</v>
      </c>
      <c r="AZ96" s="79">
        <f>'D1 - 1.NP-Levý prostor'!F37</f>
        <v>627537.97</v>
      </c>
      <c r="BA96" s="79">
        <f>'D1 - 1.NP-Levý prostor'!F38</f>
        <v>0</v>
      </c>
      <c r="BB96" s="79">
        <f>'D1 - 1.NP-Levý prostor'!F39</f>
        <v>0</v>
      </c>
      <c r="BC96" s="79">
        <f>'D1 - 1.NP-Levý prostor'!F40</f>
        <v>0</v>
      </c>
      <c r="BD96" s="81">
        <f>'D1 - 1.NP-Levý prostor'!F41</f>
        <v>0</v>
      </c>
      <c r="BT96" s="20" t="s">
        <v>82</v>
      </c>
      <c r="BV96" s="20" t="s">
        <v>75</v>
      </c>
      <c r="BW96" s="20" t="s">
        <v>87</v>
      </c>
      <c r="BX96" s="20" t="s">
        <v>81</v>
      </c>
      <c r="CL96" s="20" t="s">
        <v>1</v>
      </c>
    </row>
    <row r="97" spans="1:91" s="3" customFormat="1" ht="16.5" customHeight="1" x14ac:dyDescent="0.2">
      <c r="A97" s="76" t="s">
        <v>83</v>
      </c>
      <c r="B97" s="41"/>
      <c r="C97" s="9"/>
      <c r="D97" s="9"/>
      <c r="E97" s="181" t="s">
        <v>88</v>
      </c>
      <c r="F97" s="181"/>
      <c r="G97" s="181"/>
      <c r="H97" s="181"/>
      <c r="I97" s="181"/>
      <c r="J97" s="9"/>
      <c r="K97" s="181" t="s">
        <v>89</v>
      </c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81"/>
      <c r="AG97" s="182">
        <f>'D2 - 1.NP-prodejna'!J34</f>
        <v>1117034.6299999999</v>
      </c>
      <c r="AH97" s="183"/>
      <c r="AI97" s="183"/>
      <c r="AJ97" s="183"/>
      <c r="AK97" s="183"/>
      <c r="AL97" s="183"/>
      <c r="AM97" s="183"/>
      <c r="AN97" s="182">
        <f t="shared" si="0"/>
        <v>1351611.9</v>
      </c>
      <c r="AO97" s="183"/>
      <c r="AP97" s="183"/>
      <c r="AQ97" s="77" t="s">
        <v>86</v>
      </c>
      <c r="AR97" s="41"/>
      <c r="AS97" s="78">
        <v>0</v>
      </c>
      <c r="AT97" s="79">
        <f t="shared" si="1"/>
        <v>234577.27</v>
      </c>
      <c r="AU97" s="80">
        <f>'D2 - 1.NP-prodejna'!P136</f>
        <v>1255.681122</v>
      </c>
      <c r="AV97" s="79">
        <f>'D2 - 1.NP-prodejna'!J37</f>
        <v>234577.27</v>
      </c>
      <c r="AW97" s="79">
        <f>'D2 - 1.NP-prodejna'!J38</f>
        <v>0</v>
      </c>
      <c r="AX97" s="79">
        <f>'D2 - 1.NP-prodejna'!J39</f>
        <v>0</v>
      </c>
      <c r="AY97" s="79">
        <f>'D2 - 1.NP-prodejna'!J40</f>
        <v>0</v>
      </c>
      <c r="AZ97" s="79">
        <f>'D2 - 1.NP-prodejna'!F37</f>
        <v>1117034.6299999999</v>
      </c>
      <c r="BA97" s="79">
        <f>'D2 - 1.NP-prodejna'!F38</f>
        <v>0</v>
      </c>
      <c r="BB97" s="79">
        <f>'D2 - 1.NP-prodejna'!F39</f>
        <v>0</v>
      </c>
      <c r="BC97" s="79">
        <f>'D2 - 1.NP-prodejna'!F40</f>
        <v>0</v>
      </c>
      <c r="BD97" s="81">
        <f>'D2 - 1.NP-prodejna'!F41</f>
        <v>0</v>
      </c>
      <c r="BT97" s="20" t="s">
        <v>82</v>
      </c>
      <c r="BV97" s="20" t="s">
        <v>75</v>
      </c>
      <c r="BW97" s="20" t="s">
        <v>90</v>
      </c>
      <c r="BX97" s="20" t="s">
        <v>81</v>
      </c>
      <c r="CL97" s="20" t="s">
        <v>1</v>
      </c>
    </row>
    <row r="98" spans="1:91" s="3" customFormat="1" ht="16.5" customHeight="1" x14ac:dyDescent="0.2">
      <c r="A98" s="76" t="s">
        <v>83</v>
      </c>
      <c r="B98" s="41"/>
      <c r="C98" s="9"/>
      <c r="D98" s="9"/>
      <c r="E98" s="181" t="s">
        <v>91</v>
      </c>
      <c r="F98" s="181"/>
      <c r="G98" s="181"/>
      <c r="H98" s="181"/>
      <c r="I98" s="181"/>
      <c r="J98" s="9"/>
      <c r="K98" s="181" t="s">
        <v>92</v>
      </c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181"/>
      <c r="W98" s="181"/>
      <c r="X98" s="181"/>
      <c r="Y98" s="181"/>
      <c r="Z98" s="181"/>
      <c r="AA98" s="181"/>
      <c r="AB98" s="181"/>
      <c r="AC98" s="181"/>
      <c r="AD98" s="181"/>
      <c r="AE98" s="181"/>
      <c r="AF98" s="181"/>
      <c r="AG98" s="182">
        <f>'D3 - 1.NP-pravý prostor'!J34</f>
        <v>353477.89</v>
      </c>
      <c r="AH98" s="183"/>
      <c r="AI98" s="183"/>
      <c r="AJ98" s="183"/>
      <c r="AK98" s="183"/>
      <c r="AL98" s="183"/>
      <c r="AM98" s="183"/>
      <c r="AN98" s="182">
        <f t="shared" si="0"/>
        <v>427708.25</v>
      </c>
      <c r="AO98" s="183"/>
      <c r="AP98" s="183"/>
      <c r="AQ98" s="77" t="s">
        <v>86</v>
      </c>
      <c r="AR98" s="41"/>
      <c r="AS98" s="78">
        <v>0</v>
      </c>
      <c r="AT98" s="79">
        <f t="shared" si="1"/>
        <v>74230.36</v>
      </c>
      <c r="AU98" s="80">
        <f>'D3 - 1.NP-pravý prostor'!P137</f>
        <v>371.24609900000002</v>
      </c>
      <c r="AV98" s="79">
        <f>'D3 - 1.NP-pravý prostor'!J37</f>
        <v>74230.36</v>
      </c>
      <c r="AW98" s="79">
        <f>'D3 - 1.NP-pravý prostor'!J38</f>
        <v>0</v>
      </c>
      <c r="AX98" s="79">
        <f>'D3 - 1.NP-pravý prostor'!J39</f>
        <v>0</v>
      </c>
      <c r="AY98" s="79">
        <f>'D3 - 1.NP-pravý prostor'!J40</f>
        <v>0</v>
      </c>
      <c r="AZ98" s="79">
        <f>'D3 - 1.NP-pravý prostor'!F37</f>
        <v>353477.89</v>
      </c>
      <c r="BA98" s="79">
        <f>'D3 - 1.NP-pravý prostor'!F38</f>
        <v>0</v>
      </c>
      <c r="BB98" s="79">
        <f>'D3 - 1.NP-pravý prostor'!F39</f>
        <v>0</v>
      </c>
      <c r="BC98" s="79">
        <f>'D3 - 1.NP-pravý prostor'!F40</f>
        <v>0</v>
      </c>
      <c r="BD98" s="81">
        <f>'D3 - 1.NP-pravý prostor'!F41</f>
        <v>0</v>
      </c>
      <c r="BT98" s="20" t="s">
        <v>82</v>
      </c>
      <c r="BV98" s="20" t="s">
        <v>75</v>
      </c>
      <c r="BW98" s="20" t="s">
        <v>93</v>
      </c>
      <c r="BX98" s="20" t="s">
        <v>81</v>
      </c>
      <c r="CL98" s="20" t="s">
        <v>1</v>
      </c>
    </row>
    <row r="99" spans="1:91" s="3" customFormat="1" ht="16.5" customHeight="1" x14ac:dyDescent="0.2">
      <c r="A99" s="76" t="s">
        <v>83</v>
      </c>
      <c r="B99" s="41"/>
      <c r="C99" s="9"/>
      <c r="D99" s="9"/>
      <c r="E99" s="181" t="s">
        <v>94</v>
      </c>
      <c r="F99" s="181"/>
      <c r="G99" s="181"/>
      <c r="H99" s="181"/>
      <c r="I99" s="181"/>
      <c r="J99" s="9"/>
      <c r="K99" s="181" t="s">
        <v>95</v>
      </c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X99" s="181"/>
      <c r="Y99" s="181"/>
      <c r="Z99" s="181"/>
      <c r="AA99" s="181"/>
      <c r="AB99" s="181"/>
      <c r="AC99" s="181"/>
      <c r="AD99" s="181"/>
      <c r="AE99" s="181"/>
      <c r="AF99" s="181"/>
      <c r="AG99" s="182">
        <f>'D4 - Přístavba, nástavba,...'!J34</f>
        <v>6236673.9299999997</v>
      </c>
      <c r="AH99" s="183"/>
      <c r="AI99" s="183"/>
      <c r="AJ99" s="183"/>
      <c r="AK99" s="183"/>
      <c r="AL99" s="183"/>
      <c r="AM99" s="183"/>
      <c r="AN99" s="182">
        <f t="shared" si="0"/>
        <v>7546375.46</v>
      </c>
      <c r="AO99" s="183"/>
      <c r="AP99" s="183"/>
      <c r="AQ99" s="77" t="s">
        <v>86</v>
      </c>
      <c r="AR99" s="41"/>
      <c r="AS99" s="78">
        <v>0</v>
      </c>
      <c r="AT99" s="79">
        <f t="shared" si="1"/>
        <v>1309701.53</v>
      </c>
      <c r="AU99" s="80">
        <f>'D4 - Přístavba, nástavba,...'!P149</f>
        <v>4348.9839830000001</v>
      </c>
      <c r="AV99" s="79">
        <f>'D4 - Přístavba, nástavba,...'!J37</f>
        <v>1309701.53</v>
      </c>
      <c r="AW99" s="79">
        <f>'D4 - Přístavba, nástavba,...'!J38</f>
        <v>0</v>
      </c>
      <c r="AX99" s="79">
        <f>'D4 - Přístavba, nástavba,...'!J39</f>
        <v>0</v>
      </c>
      <c r="AY99" s="79">
        <f>'D4 - Přístavba, nástavba,...'!J40</f>
        <v>0</v>
      </c>
      <c r="AZ99" s="79">
        <f>'D4 - Přístavba, nástavba,...'!F37</f>
        <v>6236673.9299999997</v>
      </c>
      <c r="BA99" s="79">
        <f>'D4 - Přístavba, nástavba,...'!F38</f>
        <v>0</v>
      </c>
      <c r="BB99" s="79">
        <f>'D4 - Přístavba, nástavba,...'!F39</f>
        <v>0</v>
      </c>
      <c r="BC99" s="79">
        <f>'D4 - Přístavba, nástavba,...'!F40</f>
        <v>0</v>
      </c>
      <c r="BD99" s="81">
        <f>'D4 - Přístavba, nástavba,...'!F41</f>
        <v>0</v>
      </c>
      <c r="BT99" s="20" t="s">
        <v>82</v>
      </c>
      <c r="BV99" s="20" t="s">
        <v>75</v>
      </c>
      <c r="BW99" s="20" t="s">
        <v>96</v>
      </c>
      <c r="BX99" s="20" t="s">
        <v>81</v>
      </c>
      <c r="CL99" s="20" t="s">
        <v>1</v>
      </c>
    </row>
    <row r="100" spans="1:91" s="6" customFormat="1" ht="16.5" customHeight="1" x14ac:dyDescent="0.2">
      <c r="A100" s="76" t="s">
        <v>83</v>
      </c>
      <c r="B100" s="67"/>
      <c r="C100" s="68"/>
      <c r="D100" s="180" t="s">
        <v>97</v>
      </c>
      <c r="E100" s="180"/>
      <c r="F100" s="180"/>
      <c r="G100" s="180"/>
      <c r="H100" s="180"/>
      <c r="I100" s="69"/>
      <c r="J100" s="180" t="s">
        <v>98</v>
      </c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78">
        <f>'02 - ZTI'!J32</f>
        <v>1028762.18</v>
      </c>
      <c r="AH100" s="179"/>
      <c r="AI100" s="179"/>
      <c r="AJ100" s="179"/>
      <c r="AK100" s="179"/>
      <c r="AL100" s="179"/>
      <c r="AM100" s="179"/>
      <c r="AN100" s="178">
        <f t="shared" si="0"/>
        <v>1244802.24</v>
      </c>
      <c r="AO100" s="179"/>
      <c r="AP100" s="179"/>
      <c r="AQ100" s="70" t="s">
        <v>79</v>
      </c>
      <c r="AR100" s="67"/>
      <c r="AS100" s="71">
        <v>0</v>
      </c>
      <c r="AT100" s="72">
        <f t="shared" si="1"/>
        <v>216040.06</v>
      </c>
      <c r="AU100" s="73">
        <f>'02 - ZTI'!P133</f>
        <v>823.15692400000012</v>
      </c>
      <c r="AV100" s="72">
        <f>'02 - ZTI'!J35</f>
        <v>216040.06</v>
      </c>
      <c r="AW100" s="72">
        <f>'02 - ZTI'!J36</f>
        <v>0</v>
      </c>
      <c r="AX100" s="72">
        <f>'02 - ZTI'!J37</f>
        <v>0</v>
      </c>
      <c r="AY100" s="72">
        <f>'02 - ZTI'!J38</f>
        <v>0</v>
      </c>
      <c r="AZ100" s="72">
        <f>'02 - ZTI'!F35</f>
        <v>1028762.18</v>
      </c>
      <c r="BA100" s="72">
        <f>'02 - ZTI'!F36</f>
        <v>0</v>
      </c>
      <c r="BB100" s="72">
        <f>'02 - ZTI'!F37</f>
        <v>0</v>
      </c>
      <c r="BC100" s="72">
        <f>'02 - ZTI'!F38</f>
        <v>0</v>
      </c>
      <c r="BD100" s="74">
        <f>'02 - ZTI'!F39</f>
        <v>0</v>
      </c>
      <c r="BT100" s="75" t="s">
        <v>80</v>
      </c>
      <c r="BV100" s="75" t="s">
        <v>75</v>
      </c>
      <c r="BW100" s="75" t="s">
        <v>99</v>
      </c>
      <c r="BX100" s="75" t="s">
        <v>5</v>
      </c>
      <c r="CL100" s="75" t="s">
        <v>1</v>
      </c>
      <c r="CM100" s="75" t="s">
        <v>82</v>
      </c>
    </row>
    <row r="101" spans="1:91" s="6" customFormat="1" ht="16.5" customHeight="1" x14ac:dyDescent="0.2">
      <c r="A101" s="76" t="s">
        <v>83</v>
      </c>
      <c r="B101" s="67"/>
      <c r="C101" s="68"/>
      <c r="D101" s="180" t="s">
        <v>100</v>
      </c>
      <c r="E101" s="180"/>
      <c r="F101" s="180"/>
      <c r="G101" s="180"/>
      <c r="H101" s="180"/>
      <c r="I101" s="69"/>
      <c r="J101" s="180" t="s">
        <v>101</v>
      </c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78">
        <f>'03 - Elektroinstalace'!J32</f>
        <v>725016.13</v>
      </c>
      <c r="AH101" s="179"/>
      <c r="AI101" s="179"/>
      <c r="AJ101" s="179"/>
      <c r="AK101" s="179"/>
      <c r="AL101" s="179"/>
      <c r="AM101" s="179"/>
      <c r="AN101" s="178">
        <f t="shared" si="0"/>
        <v>877269.52</v>
      </c>
      <c r="AO101" s="179"/>
      <c r="AP101" s="179"/>
      <c r="AQ101" s="70" t="s">
        <v>79</v>
      </c>
      <c r="AR101" s="67"/>
      <c r="AS101" s="71">
        <v>0</v>
      </c>
      <c r="AT101" s="72">
        <f t="shared" si="1"/>
        <v>152253.39000000001</v>
      </c>
      <c r="AU101" s="73">
        <f>'03 - Elektroinstalace'!P125</f>
        <v>114.5895</v>
      </c>
      <c r="AV101" s="72">
        <f>'03 - Elektroinstalace'!J35</f>
        <v>152253.39000000001</v>
      </c>
      <c r="AW101" s="72">
        <f>'03 - Elektroinstalace'!J36</f>
        <v>0</v>
      </c>
      <c r="AX101" s="72">
        <f>'03 - Elektroinstalace'!J37</f>
        <v>0</v>
      </c>
      <c r="AY101" s="72">
        <f>'03 - Elektroinstalace'!J38</f>
        <v>0</v>
      </c>
      <c r="AZ101" s="72">
        <f>'03 - Elektroinstalace'!F35</f>
        <v>725016.13</v>
      </c>
      <c r="BA101" s="72">
        <f>'03 - Elektroinstalace'!F36</f>
        <v>0</v>
      </c>
      <c r="BB101" s="72">
        <f>'03 - Elektroinstalace'!F37</f>
        <v>0</v>
      </c>
      <c r="BC101" s="72">
        <f>'03 - Elektroinstalace'!F38</f>
        <v>0</v>
      </c>
      <c r="BD101" s="74">
        <f>'03 - Elektroinstalace'!F39</f>
        <v>0</v>
      </c>
      <c r="BT101" s="75" t="s">
        <v>80</v>
      </c>
      <c r="BV101" s="75" t="s">
        <v>75</v>
      </c>
      <c r="BW101" s="75" t="s">
        <v>102</v>
      </c>
      <c r="BX101" s="75" t="s">
        <v>5</v>
      </c>
      <c r="CL101" s="75" t="s">
        <v>1</v>
      </c>
      <c r="CM101" s="75" t="s">
        <v>82</v>
      </c>
    </row>
    <row r="102" spans="1:91" s="6" customFormat="1" ht="16.5" customHeight="1" x14ac:dyDescent="0.2">
      <c r="A102" s="76" t="s">
        <v>83</v>
      </c>
      <c r="B102" s="67"/>
      <c r="C102" s="68"/>
      <c r="D102" s="180" t="s">
        <v>103</v>
      </c>
      <c r="E102" s="180"/>
      <c r="F102" s="180"/>
      <c r="G102" s="180"/>
      <c r="H102" s="180"/>
      <c r="I102" s="69"/>
      <c r="J102" s="180" t="s">
        <v>104</v>
      </c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78">
        <f>'04 - Vytápění'!J32</f>
        <v>1051444.76</v>
      </c>
      <c r="AH102" s="179"/>
      <c r="AI102" s="179"/>
      <c r="AJ102" s="179"/>
      <c r="AK102" s="179"/>
      <c r="AL102" s="179"/>
      <c r="AM102" s="179"/>
      <c r="AN102" s="178">
        <f t="shared" si="0"/>
        <v>1272248.1599999999</v>
      </c>
      <c r="AO102" s="179"/>
      <c r="AP102" s="179"/>
      <c r="AQ102" s="70" t="s">
        <v>79</v>
      </c>
      <c r="AR102" s="67"/>
      <c r="AS102" s="71">
        <v>0</v>
      </c>
      <c r="AT102" s="72">
        <f t="shared" si="1"/>
        <v>220803.4</v>
      </c>
      <c r="AU102" s="73">
        <f>'04 - Vytápění'!P131</f>
        <v>328.221677</v>
      </c>
      <c r="AV102" s="72">
        <f>'04 - Vytápění'!J35</f>
        <v>220803.4</v>
      </c>
      <c r="AW102" s="72">
        <f>'04 - Vytápění'!J36</f>
        <v>0</v>
      </c>
      <c r="AX102" s="72">
        <f>'04 - Vytápění'!J37</f>
        <v>0</v>
      </c>
      <c r="AY102" s="72">
        <f>'04 - Vytápění'!J38</f>
        <v>0</v>
      </c>
      <c r="AZ102" s="72">
        <f>'04 - Vytápění'!F35</f>
        <v>1051444.76</v>
      </c>
      <c r="BA102" s="72">
        <f>'04 - Vytápění'!F36</f>
        <v>0</v>
      </c>
      <c r="BB102" s="72">
        <f>'04 - Vytápění'!F37</f>
        <v>0</v>
      </c>
      <c r="BC102" s="72">
        <f>'04 - Vytápění'!F38</f>
        <v>0</v>
      </c>
      <c r="BD102" s="74">
        <f>'04 - Vytápění'!F39</f>
        <v>0</v>
      </c>
      <c r="BT102" s="75" t="s">
        <v>80</v>
      </c>
      <c r="BV102" s="75" t="s">
        <v>75</v>
      </c>
      <c r="BW102" s="75" t="s">
        <v>105</v>
      </c>
      <c r="BX102" s="75" t="s">
        <v>5</v>
      </c>
      <c r="CL102" s="75" t="s">
        <v>1</v>
      </c>
      <c r="CM102" s="75" t="s">
        <v>82</v>
      </c>
    </row>
    <row r="103" spans="1:91" s="6" customFormat="1" ht="16.5" customHeight="1" x14ac:dyDescent="0.2">
      <c r="A103" s="76" t="s">
        <v>83</v>
      </c>
      <c r="B103" s="67"/>
      <c r="C103" s="68"/>
      <c r="D103" s="180" t="s">
        <v>106</v>
      </c>
      <c r="E103" s="180"/>
      <c r="F103" s="180"/>
      <c r="G103" s="180"/>
      <c r="H103" s="180"/>
      <c r="I103" s="69"/>
      <c r="J103" s="180" t="s">
        <v>107</v>
      </c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  <c r="AG103" s="178">
        <f>'05 - VRN'!J32</f>
        <v>100000</v>
      </c>
      <c r="AH103" s="179"/>
      <c r="AI103" s="179"/>
      <c r="AJ103" s="179"/>
      <c r="AK103" s="179"/>
      <c r="AL103" s="179"/>
      <c r="AM103" s="179"/>
      <c r="AN103" s="178">
        <f t="shared" si="0"/>
        <v>121000</v>
      </c>
      <c r="AO103" s="179"/>
      <c r="AP103" s="179"/>
      <c r="AQ103" s="70" t="s">
        <v>79</v>
      </c>
      <c r="AR103" s="67"/>
      <c r="AS103" s="82">
        <v>0</v>
      </c>
      <c r="AT103" s="83">
        <f t="shared" si="1"/>
        <v>21000</v>
      </c>
      <c r="AU103" s="84">
        <f>'05 - VRN'!P124</f>
        <v>0</v>
      </c>
      <c r="AV103" s="83">
        <f>'05 - VRN'!J35</f>
        <v>21000</v>
      </c>
      <c r="AW103" s="83">
        <f>'05 - VRN'!J36</f>
        <v>0</v>
      </c>
      <c r="AX103" s="83">
        <f>'05 - VRN'!J37</f>
        <v>0</v>
      </c>
      <c r="AY103" s="83">
        <f>'05 - VRN'!J38</f>
        <v>0</v>
      </c>
      <c r="AZ103" s="83">
        <f>'05 - VRN'!F35</f>
        <v>100000</v>
      </c>
      <c r="BA103" s="83">
        <f>'05 - VRN'!F36</f>
        <v>0</v>
      </c>
      <c r="BB103" s="83">
        <f>'05 - VRN'!F37</f>
        <v>0</v>
      </c>
      <c r="BC103" s="83">
        <f>'05 - VRN'!F38</f>
        <v>0</v>
      </c>
      <c r="BD103" s="85">
        <f>'05 - VRN'!F39</f>
        <v>0</v>
      </c>
      <c r="BT103" s="75" t="s">
        <v>80</v>
      </c>
      <c r="BV103" s="75" t="s">
        <v>75</v>
      </c>
      <c r="BW103" s="75" t="s">
        <v>108</v>
      </c>
      <c r="BX103" s="75" t="s">
        <v>5</v>
      </c>
      <c r="CL103" s="75" t="s">
        <v>1</v>
      </c>
      <c r="CM103" s="75" t="s">
        <v>82</v>
      </c>
    </row>
    <row r="104" spans="1:91" s="1" customFormat="1" ht="30" customHeight="1" x14ac:dyDescent="0.2">
      <c r="B104" s="25"/>
      <c r="AR104" s="25"/>
    </row>
    <row r="105" spans="1:91" s="1" customFormat="1" ht="6.95" customHeight="1" x14ac:dyDescent="0.2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25"/>
    </row>
  </sheetData>
  <sheetProtection algorithmName="SHA-512" hashValue="JSkuetP5E49hqrsoawcUu6y9qD5K16SZ97P0Qcdwj9xn4+bA+nNy+TGFNCLKacymTCKRXYXZDi2JoIZ41bzMVA==" saltValue="MMhN1h3VR2dkffmKKfIW+CKdDbCa3MCoIwRb0NpoCyUcbXeDCdwFQC6/BccpI+QIxE28hjNQ1lO/69Kq7F57jw==" spinCount="100000" sheet="1" objects="1" scenarios="1" formatColumns="0" formatRows="0"/>
  <mergeCells count="72">
    <mergeCell ref="L85:AO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E96:I96"/>
    <mergeCell ref="K96:AF96"/>
    <mergeCell ref="AN96:AP96"/>
    <mergeCell ref="AG96:AM96"/>
    <mergeCell ref="K97:AF97"/>
    <mergeCell ref="AG97:AM97"/>
    <mergeCell ref="E97:I97"/>
    <mergeCell ref="AN97:AP97"/>
    <mergeCell ref="K98:AF98"/>
    <mergeCell ref="AN98:AP98"/>
    <mergeCell ref="AG98:AM98"/>
    <mergeCell ref="E98:I98"/>
    <mergeCell ref="AN99:AP99"/>
    <mergeCell ref="AG99:AM99"/>
    <mergeCell ref="E99:I99"/>
    <mergeCell ref="K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102:AP102"/>
    <mergeCell ref="AG102:AM102"/>
    <mergeCell ref="D102:H102"/>
    <mergeCell ref="J102:AF102"/>
    <mergeCell ref="AN103:AP103"/>
    <mergeCell ref="AG103:AM103"/>
    <mergeCell ref="D103:H103"/>
    <mergeCell ref="J103:AF103"/>
    <mergeCell ref="W30:AE30"/>
    <mergeCell ref="L30:P30"/>
    <mergeCell ref="K5:AO5"/>
    <mergeCell ref="K6:AO6"/>
    <mergeCell ref="E23:AN23"/>
    <mergeCell ref="AK26:AO26"/>
    <mergeCell ref="AK28:AO28"/>
    <mergeCell ref="L28:P28"/>
    <mergeCell ref="W28:AE28"/>
    <mergeCell ref="AR2:BE2"/>
    <mergeCell ref="L33:P33"/>
    <mergeCell ref="W33:AE33"/>
    <mergeCell ref="AK33:AO33"/>
    <mergeCell ref="AK35:AO35"/>
    <mergeCell ref="X35:AB35"/>
    <mergeCell ref="L31:P31"/>
    <mergeCell ref="AK31:AO31"/>
    <mergeCell ref="W31:AE31"/>
    <mergeCell ref="L32:P32"/>
    <mergeCell ref="W32:AE32"/>
    <mergeCell ref="AK32:AO32"/>
    <mergeCell ref="W29:AE29"/>
    <mergeCell ref="AK29:AO29"/>
    <mergeCell ref="L29:P29"/>
    <mergeCell ref="AK30:AO30"/>
  </mergeCells>
  <hyperlinks>
    <hyperlink ref="A96" location="'D1 - 1.NP-Levý prostor'!C2" display="/" xr:uid="{00000000-0004-0000-0000-000000000000}"/>
    <hyperlink ref="A97" location="'D2 - 1.NP-prodejna'!C2" display="/" xr:uid="{00000000-0004-0000-0000-000001000000}"/>
    <hyperlink ref="A98" location="'D3 - 1.NP-pravý prostor'!C2" display="/" xr:uid="{00000000-0004-0000-0000-000002000000}"/>
    <hyperlink ref="A99" location="'D4 - Přístavba, nástavba,...'!C2" display="/" xr:uid="{00000000-0004-0000-0000-000003000000}"/>
    <hyperlink ref="A100" location="'02 - ZTI'!C2" display="/" xr:uid="{00000000-0004-0000-0000-000004000000}"/>
    <hyperlink ref="A101" location="'03 - Elektroinstalace'!C2" display="/" xr:uid="{00000000-0004-0000-0000-000005000000}"/>
    <hyperlink ref="A102" location="'04 - Vytápění'!C2" display="/" xr:uid="{00000000-0004-0000-0000-000006000000}"/>
    <hyperlink ref="A103" location="'05 - VRN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64"/>
  <sheetViews>
    <sheetView showGridLines="0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3" t="s">
        <v>87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82</v>
      </c>
    </row>
    <row r="4" spans="2:46" ht="24.95" customHeight="1" x14ac:dyDescent="0.2">
      <c r="B4" s="16"/>
      <c r="D4" s="17" t="s">
        <v>109</v>
      </c>
      <c r="L4" s="16"/>
      <c r="M4" s="86" t="s">
        <v>10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26.25" customHeight="1" x14ac:dyDescent="0.2">
      <c r="B7" s="16"/>
      <c r="E7" s="202" t="str">
        <f>'Rekapitulace stavby'!K6</f>
        <v>Stavební úpravy, přístavba a nástavba objektu - Objekt občanského vybavení a umístění TČ</v>
      </c>
      <c r="F7" s="203"/>
      <c r="G7" s="203"/>
      <c r="H7" s="203"/>
      <c r="L7" s="16"/>
    </row>
    <row r="8" spans="2:46" ht="12" customHeight="1" x14ac:dyDescent="0.2">
      <c r="B8" s="16"/>
      <c r="D8" s="22" t="s">
        <v>110</v>
      </c>
      <c r="L8" s="16"/>
    </row>
    <row r="9" spans="2:46" s="1" customFormat="1" ht="16.5" customHeight="1" x14ac:dyDescent="0.2">
      <c r="B9" s="25"/>
      <c r="E9" s="202" t="s">
        <v>111</v>
      </c>
      <c r="F9" s="201"/>
      <c r="G9" s="201"/>
      <c r="H9" s="201"/>
      <c r="L9" s="25"/>
    </row>
    <row r="10" spans="2:46" s="1" customFormat="1" ht="12" customHeight="1" x14ac:dyDescent="0.2">
      <c r="B10" s="25"/>
      <c r="D10" s="22" t="s">
        <v>112</v>
      </c>
      <c r="L10" s="25"/>
    </row>
    <row r="11" spans="2:46" s="1" customFormat="1" ht="16.5" customHeight="1" x14ac:dyDescent="0.2">
      <c r="B11" s="25"/>
      <c r="E11" s="192" t="s">
        <v>113</v>
      </c>
      <c r="F11" s="201"/>
      <c r="G11" s="201"/>
      <c r="H11" s="201"/>
      <c r="L11" s="25"/>
    </row>
    <row r="12" spans="2:46" s="1" customFormat="1" x14ac:dyDescent="0.2">
      <c r="B12" s="25"/>
      <c r="L12" s="25"/>
    </row>
    <row r="13" spans="2:46" s="1" customFormat="1" ht="12" customHeight="1" x14ac:dyDescent="0.2">
      <c r="B13" s="25"/>
      <c r="D13" s="22" t="s">
        <v>16</v>
      </c>
      <c r="F13" s="20" t="s">
        <v>1</v>
      </c>
      <c r="I13" s="22" t="s">
        <v>17</v>
      </c>
      <c r="J13" s="20" t="s">
        <v>1</v>
      </c>
      <c r="L13" s="25"/>
    </row>
    <row r="14" spans="2:46" s="1" customFormat="1" ht="12" customHeight="1" x14ac:dyDescent="0.2">
      <c r="B14" s="25"/>
      <c r="D14" s="22" t="s">
        <v>18</v>
      </c>
      <c r="F14" s="20" t="s">
        <v>19</v>
      </c>
      <c r="I14" s="22" t="s">
        <v>20</v>
      </c>
      <c r="J14" s="45" t="str">
        <f>'Rekapitulace stavby'!AN8</f>
        <v>12. 4. 2023</v>
      </c>
      <c r="L14" s="25"/>
    </row>
    <row r="15" spans="2:46" s="1" customFormat="1" ht="10.9" customHeight="1" x14ac:dyDescent="0.2">
      <c r="B15" s="25"/>
      <c r="L15" s="25"/>
    </row>
    <row r="16" spans="2:46" s="1" customFormat="1" ht="12" customHeight="1" x14ac:dyDescent="0.2">
      <c r="B16" s="25"/>
      <c r="D16" s="22" t="s">
        <v>22</v>
      </c>
      <c r="I16" s="22" t="s">
        <v>23</v>
      </c>
      <c r="J16" s="20" t="s">
        <v>1</v>
      </c>
      <c r="L16" s="25"/>
    </row>
    <row r="17" spans="2:12" s="1" customFormat="1" ht="18" customHeight="1" x14ac:dyDescent="0.2">
      <c r="B17" s="25"/>
      <c r="E17" s="20" t="s">
        <v>24</v>
      </c>
      <c r="I17" s="22" t="s">
        <v>25</v>
      </c>
      <c r="J17" s="20" t="s">
        <v>1</v>
      </c>
      <c r="L17" s="25"/>
    </row>
    <row r="18" spans="2:12" s="1" customFormat="1" ht="6.95" customHeight="1" x14ac:dyDescent="0.2">
      <c r="B18" s="25"/>
      <c r="L18" s="25"/>
    </row>
    <row r="19" spans="2:12" s="1" customFormat="1" ht="12" customHeight="1" x14ac:dyDescent="0.2">
      <c r="B19" s="25"/>
      <c r="D19" s="22" t="s">
        <v>26</v>
      </c>
      <c r="I19" s="22" t="s">
        <v>23</v>
      </c>
      <c r="J19" s="20" t="str">
        <f>'Rekapitulace stavby'!AN13</f>
        <v/>
      </c>
      <c r="L19" s="25"/>
    </row>
    <row r="20" spans="2:12" s="1" customFormat="1" ht="18" customHeight="1" x14ac:dyDescent="0.2">
      <c r="B20" s="25"/>
      <c r="E20" s="172" t="str">
        <f>'Rekapitulace stavby'!E14</f>
        <v xml:space="preserve"> </v>
      </c>
      <c r="F20" s="172"/>
      <c r="G20" s="172"/>
      <c r="H20" s="172"/>
      <c r="I20" s="22" t="s">
        <v>25</v>
      </c>
      <c r="J20" s="20" t="str">
        <f>'Rekapitulace stavby'!AN14</f>
        <v/>
      </c>
      <c r="L20" s="25"/>
    </row>
    <row r="21" spans="2:12" s="1" customFormat="1" ht="6.95" customHeight="1" x14ac:dyDescent="0.2">
      <c r="B21" s="25"/>
      <c r="L21" s="25"/>
    </row>
    <row r="22" spans="2:12" s="1" customFormat="1" ht="12" customHeight="1" x14ac:dyDescent="0.2">
      <c r="B22" s="25"/>
      <c r="D22" s="22" t="s">
        <v>28</v>
      </c>
      <c r="I22" s="22" t="s">
        <v>23</v>
      </c>
      <c r="J22" s="20" t="s">
        <v>1</v>
      </c>
      <c r="L22" s="25"/>
    </row>
    <row r="23" spans="2:12" s="1" customFormat="1" ht="18" customHeight="1" x14ac:dyDescent="0.2">
      <c r="B23" s="25"/>
      <c r="E23" s="20" t="s">
        <v>29</v>
      </c>
      <c r="I23" s="22" t="s">
        <v>25</v>
      </c>
      <c r="J23" s="20" t="s">
        <v>1</v>
      </c>
      <c r="L23" s="25"/>
    </row>
    <row r="24" spans="2:12" s="1" customFormat="1" ht="6.95" customHeight="1" x14ac:dyDescent="0.2">
      <c r="B24" s="25"/>
      <c r="L24" s="25"/>
    </row>
    <row r="25" spans="2:12" s="1" customFormat="1" ht="12" customHeight="1" x14ac:dyDescent="0.2">
      <c r="B25" s="25"/>
      <c r="D25" s="22" t="s">
        <v>31</v>
      </c>
      <c r="I25" s="22" t="s">
        <v>23</v>
      </c>
      <c r="J25" s="20" t="s">
        <v>1</v>
      </c>
      <c r="L25" s="25"/>
    </row>
    <row r="26" spans="2:12" s="1" customFormat="1" ht="18" customHeight="1" x14ac:dyDescent="0.2">
      <c r="B26" s="25"/>
      <c r="E26" s="20" t="s">
        <v>29</v>
      </c>
      <c r="I26" s="22" t="s">
        <v>25</v>
      </c>
      <c r="J26" s="20" t="s">
        <v>1</v>
      </c>
      <c r="L26" s="25"/>
    </row>
    <row r="27" spans="2:12" s="1" customFormat="1" ht="6.95" customHeight="1" x14ac:dyDescent="0.2">
      <c r="B27" s="25"/>
      <c r="L27" s="25"/>
    </row>
    <row r="28" spans="2:12" s="1" customFormat="1" ht="12" customHeight="1" x14ac:dyDescent="0.2">
      <c r="B28" s="25"/>
      <c r="D28" s="22" t="s">
        <v>32</v>
      </c>
      <c r="L28" s="25"/>
    </row>
    <row r="29" spans="2:12" s="7" customFormat="1" ht="16.5" customHeight="1" x14ac:dyDescent="0.2">
      <c r="B29" s="87"/>
      <c r="E29" s="174" t="s">
        <v>1</v>
      </c>
      <c r="F29" s="174"/>
      <c r="G29" s="174"/>
      <c r="H29" s="174"/>
      <c r="L29" s="87"/>
    </row>
    <row r="30" spans="2:12" s="1" customFormat="1" ht="6.95" customHeight="1" x14ac:dyDescent="0.2">
      <c r="B30" s="25"/>
      <c r="L30" s="25"/>
    </row>
    <row r="31" spans="2:1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 x14ac:dyDescent="0.2">
      <c r="B32" s="25"/>
      <c r="D32" s="20" t="s">
        <v>114</v>
      </c>
      <c r="J32" s="88">
        <f>J98</f>
        <v>627537.97000000009</v>
      </c>
      <c r="L32" s="25"/>
    </row>
    <row r="33" spans="2:12" s="1" customFormat="1" ht="14.45" customHeight="1" x14ac:dyDescent="0.2">
      <c r="B33" s="25"/>
      <c r="D33" s="89" t="s">
        <v>115</v>
      </c>
      <c r="J33" s="88">
        <f>J114</f>
        <v>0</v>
      </c>
      <c r="L33" s="25"/>
    </row>
    <row r="34" spans="2:12" s="1" customFormat="1" ht="25.35" customHeight="1" x14ac:dyDescent="0.2">
      <c r="B34" s="25"/>
      <c r="D34" s="90" t="s">
        <v>33</v>
      </c>
      <c r="J34" s="59">
        <f>ROUND(J32 + J33, 2)</f>
        <v>627537.97</v>
      </c>
      <c r="L34" s="25"/>
    </row>
    <row r="35" spans="2:12" s="1" customFormat="1" ht="6.95" customHeight="1" x14ac:dyDescent="0.2">
      <c r="B35" s="25"/>
      <c r="D35" s="46"/>
      <c r="E35" s="46"/>
      <c r="F35" s="46"/>
      <c r="G35" s="46"/>
      <c r="H35" s="46"/>
      <c r="I35" s="46"/>
      <c r="J35" s="46"/>
      <c r="K35" s="46"/>
      <c r="L35" s="25"/>
    </row>
    <row r="36" spans="2:12" s="1" customFormat="1" ht="14.45" customHeight="1" x14ac:dyDescent="0.2">
      <c r="B36" s="25"/>
      <c r="F36" s="28" t="s">
        <v>35</v>
      </c>
      <c r="I36" s="28" t="s">
        <v>34</v>
      </c>
      <c r="J36" s="28" t="s">
        <v>36</v>
      </c>
      <c r="L36" s="25"/>
    </row>
    <row r="37" spans="2:12" s="1" customFormat="1" ht="14.45" customHeight="1" x14ac:dyDescent="0.2">
      <c r="B37" s="25"/>
      <c r="D37" s="48" t="s">
        <v>37</v>
      </c>
      <c r="E37" s="22" t="s">
        <v>38</v>
      </c>
      <c r="F37" s="79">
        <f>ROUND((SUM(BE114:BE115) + SUM(BE137:BE263)),  2)</f>
        <v>627537.97</v>
      </c>
      <c r="I37" s="91">
        <v>0.21</v>
      </c>
      <c r="J37" s="79">
        <f>ROUND(((SUM(BE114:BE115) + SUM(BE137:BE263))*I37),  2)</f>
        <v>131782.97</v>
      </c>
      <c r="L37" s="25"/>
    </row>
    <row r="38" spans="2:12" s="1" customFormat="1" ht="14.45" customHeight="1" x14ac:dyDescent="0.2">
      <c r="B38" s="25"/>
      <c r="E38" s="22" t="s">
        <v>39</v>
      </c>
      <c r="F38" s="79">
        <f>ROUND((SUM(BF114:BF115) + SUM(BF137:BF263)),  2)</f>
        <v>0</v>
      </c>
      <c r="I38" s="91">
        <v>0.15</v>
      </c>
      <c r="J38" s="79">
        <f>ROUND(((SUM(BF114:BF115) + SUM(BF137:BF263))*I38),  2)</f>
        <v>0</v>
      </c>
      <c r="L38" s="25"/>
    </row>
    <row r="39" spans="2:12" s="1" customFormat="1" ht="14.45" hidden="1" customHeight="1" x14ac:dyDescent="0.2">
      <c r="B39" s="25"/>
      <c r="E39" s="22" t="s">
        <v>40</v>
      </c>
      <c r="F39" s="79">
        <f>ROUND((SUM(BG114:BG115) + SUM(BG137:BG263)),  2)</f>
        <v>0</v>
      </c>
      <c r="I39" s="91">
        <v>0.21</v>
      </c>
      <c r="J39" s="79">
        <f>0</f>
        <v>0</v>
      </c>
      <c r="L39" s="25"/>
    </row>
    <row r="40" spans="2:12" s="1" customFormat="1" ht="14.45" hidden="1" customHeight="1" x14ac:dyDescent="0.2">
      <c r="B40" s="25"/>
      <c r="E40" s="22" t="s">
        <v>41</v>
      </c>
      <c r="F40" s="79">
        <f>ROUND((SUM(BH114:BH115) + SUM(BH137:BH263)),  2)</f>
        <v>0</v>
      </c>
      <c r="I40" s="91">
        <v>0.15</v>
      </c>
      <c r="J40" s="79">
        <f>0</f>
        <v>0</v>
      </c>
      <c r="L40" s="25"/>
    </row>
    <row r="41" spans="2:12" s="1" customFormat="1" ht="14.45" hidden="1" customHeight="1" x14ac:dyDescent="0.2">
      <c r="B41" s="25"/>
      <c r="E41" s="22" t="s">
        <v>42</v>
      </c>
      <c r="F41" s="79">
        <f>ROUND((SUM(BI114:BI115) + SUM(BI137:BI263)),  2)</f>
        <v>0</v>
      </c>
      <c r="I41" s="91">
        <v>0</v>
      </c>
      <c r="J41" s="79">
        <f>0</f>
        <v>0</v>
      </c>
      <c r="L41" s="25"/>
    </row>
    <row r="42" spans="2:12" s="1" customFormat="1" ht="6.95" customHeight="1" x14ac:dyDescent="0.2">
      <c r="B42" s="25"/>
      <c r="L42" s="25"/>
    </row>
    <row r="43" spans="2:12" s="1" customFormat="1" ht="25.35" customHeight="1" x14ac:dyDescent="0.2">
      <c r="B43" s="25"/>
      <c r="C43" s="92"/>
      <c r="D43" s="93" t="s">
        <v>43</v>
      </c>
      <c r="E43" s="50"/>
      <c r="F43" s="50"/>
      <c r="G43" s="94" t="s">
        <v>44</v>
      </c>
      <c r="H43" s="95" t="s">
        <v>45</v>
      </c>
      <c r="I43" s="50"/>
      <c r="J43" s="96">
        <f>SUM(J34:J41)</f>
        <v>759320.94</v>
      </c>
      <c r="K43" s="97"/>
      <c r="L43" s="25"/>
    </row>
    <row r="44" spans="2:12" s="1" customFormat="1" ht="14.45" customHeight="1" x14ac:dyDescent="0.2">
      <c r="B44" s="25"/>
      <c r="L44" s="25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46</v>
      </c>
      <c r="E50" s="35"/>
      <c r="F50" s="35"/>
      <c r="G50" s="34" t="s">
        <v>47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48</v>
      </c>
      <c r="E61" s="27"/>
      <c r="F61" s="98" t="s">
        <v>49</v>
      </c>
      <c r="G61" s="36" t="s">
        <v>48</v>
      </c>
      <c r="H61" s="27"/>
      <c r="I61" s="27"/>
      <c r="J61" s="99" t="s">
        <v>49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50</v>
      </c>
      <c r="E65" s="35"/>
      <c r="F65" s="35"/>
      <c r="G65" s="34" t="s">
        <v>51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48</v>
      </c>
      <c r="E76" s="27"/>
      <c r="F76" s="98" t="s">
        <v>49</v>
      </c>
      <c r="G76" s="36" t="s">
        <v>48</v>
      </c>
      <c r="H76" s="27"/>
      <c r="I76" s="27"/>
      <c r="J76" s="99" t="s">
        <v>49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12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12" s="1" customFormat="1" ht="24.95" customHeight="1" x14ac:dyDescent="0.2">
      <c r="B82" s="25"/>
      <c r="C82" s="17" t="s">
        <v>116</v>
      </c>
      <c r="L82" s="25"/>
    </row>
    <row r="83" spans="2:12" s="1" customFormat="1" ht="6.95" customHeight="1" x14ac:dyDescent="0.2">
      <c r="B83" s="25"/>
      <c r="L83" s="25"/>
    </row>
    <row r="84" spans="2:12" s="1" customFormat="1" ht="12" customHeight="1" x14ac:dyDescent="0.2">
      <c r="B84" s="25"/>
      <c r="C84" s="22" t="s">
        <v>14</v>
      </c>
      <c r="L84" s="25"/>
    </row>
    <row r="85" spans="2:12" s="1" customFormat="1" ht="26.25" customHeight="1" x14ac:dyDescent="0.2">
      <c r="B85" s="25"/>
      <c r="E85" s="202" t="str">
        <f>E7</f>
        <v>Stavební úpravy, přístavba a nástavba objektu - Objekt občanského vybavení a umístění TČ</v>
      </c>
      <c r="F85" s="203"/>
      <c r="G85" s="203"/>
      <c r="H85" s="203"/>
      <c r="L85" s="25"/>
    </row>
    <row r="86" spans="2:12" ht="12" customHeight="1" x14ac:dyDescent="0.2">
      <c r="B86" s="16"/>
      <c r="C86" s="22" t="s">
        <v>110</v>
      </c>
      <c r="L86" s="16"/>
    </row>
    <row r="87" spans="2:12" s="1" customFormat="1" ht="16.5" customHeight="1" x14ac:dyDescent="0.2">
      <c r="B87" s="25"/>
      <c r="E87" s="202" t="s">
        <v>111</v>
      </c>
      <c r="F87" s="201"/>
      <c r="G87" s="201"/>
      <c r="H87" s="201"/>
      <c r="L87" s="25"/>
    </row>
    <row r="88" spans="2:12" s="1" customFormat="1" ht="12" customHeight="1" x14ac:dyDescent="0.2">
      <c r="B88" s="25"/>
      <c r="C88" s="22" t="s">
        <v>112</v>
      </c>
      <c r="L88" s="25"/>
    </row>
    <row r="89" spans="2:12" s="1" customFormat="1" ht="16.5" customHeight="1" x14ac:dyDescent="0.2">
      <c r="B89" s="25"/>
      <c r="E89" s="192" t="str">
        <f>E11</f>
        <v>D1 - 1.NP-Levý prostor</v>
      </c>
      <c r="F89" s="201"/>
      <c r="G89" s="201"/>
      <c r="H89" s="201"/>
      <c r="L89" s="25"/>
    </row>
    <row r="90" spans="2:12" s="1" customFormat="1" ht="6.95" customHeight="1" x14ac:dyDescent="0.2">
      <c r="B90" s="25"/>
      <c r="L90" s="25"/>
    </row>
    <row r="91" spans="2:12" s="1" customFormat="1" ht="12" customHeight="1" x14ac:dyDescent="0.2">
      <c r="B91" s="25"/>
      <c r="C91" s="22" t="s">
        <v>18</v>
      </c>
      <c r="F91" s="20" t="str">
        <f>F14</f>
        <v>p.č. 1006/1, 1006/44 a p.č. st. 52, k.ú. Kozojedy</v>
      </c>
      <c r="I91" s="22" t="s">
        <v>20</v>
      </c>
      <c r="J91" s="45" t="str">
        <f>IF(J14="","",J14)</f>
        <v>12. 4. 2023</v>
      </c>
      <c r="L91" s="25"/>
    </row>
    <row r="92" spans="2:12" s="1" customFormat="1" ht="6.95" customHeight="1" x14ac:dyDescent="0.2">
      <c r="B92" s="25"/>
      <c r="L92" s="25"/>
    </row>
    <row r="93" spans="2:12" s="1" customFormat="1" ht="15.2" customHeight="1" x14ac:dyDescent="0.2">
      <c r="B93" s="25"/>
      <c r="C93" s="22" t="s">
        <v>22</v>
      </c>
      <c r="F93" s="20" t="str">
        <f>E17</f>
        <v>Obec Kozojedy, 9. května 40, 28163 Kozojedy</v>
      </c>
      <c r="I93" s="22" t="s">
        <v>28</v>
      </c>
      <c r="J93" s="23" t="str">
        <f>E23</f>
        <v>KFJ poject s.r.o.</v>
      </c>
      <c r="L93" s="25"/>
    </row>
    <row r="94" spans="2:12" s="1" customFormat="1" ht="15.2" customHeight="1" x14ac:dyDescent="0.2">
      <c r="B94" s="25"/>
      <c r="C94" s="22" t="s">
        <v>26</v>
      </c>
      <c r="F94" s="20" t="str">
        <f>IF(E20="","",E20)</f>
        <v xml:space="preserve"> </v>
      </c>
      <c r="I94" s="22" t="s">
        <v>31</v>
      </c>
      <c r="J94" s="23" t="str">
        <f>E26</f>
        <v>KFJ poject s.r.o.</v>
      </c>
      <c r="L94" s="25"/>
    </row>
    <row r="95" spans="2:12" s="1" customFormat="1" ht="10.35" customHeight="1" x14ac:dyDescent="0.2">
      <c r="B95" s="25"/>
      <c r="L95" s="25"/>
    </row>
    <row r="96" spans="2:12" s="1" customFormat="1" ht="29.25" customHeight="1" x14ac:dyDescent="0.2">
      <c r="B96" s="25"/>
      <c r="C96" s="100" t="s">
        <v>117</v>
      </c>
      <c r="D96" s="92"/>
      <c r="E96" s="92"/>
      <c r="F96" s="92"/>
      <c r="G96" s="92"/>
      <c r="H96" s="92"/>
      <c r="I96" s="92"/>
      <c r="J96" s="101" t="s">
        <v>118</v>
      </c>
      <c r="K96" s="92"/>
      <c r="L96" s="25"/>
    </row>
    <row r="97" spans="2:47" s="1" customFormat="1" ht="10.35" customHeight="1" x14ac:dyDescent="0.2">
      <c r="B97" s="25"/>
      <c r="L97" s="25"/>
    </row>
    <row r="98" spans="2:47" s="1" customFormat="1" ht="22.9" customHeight="1" x14ac:dyDescent="0.2">
      <c r="B98" s="25"/>
      <c r="C98" s="102" t="s">
        <v>119</v>
      </c>
      <c r="J98" s="59">
        <f>J137</f>
        <v>627537.97000000009</v>
      </c>
      <c r="L98" s="25"/>
      <c r="AU98" s="13" t="s">
        <v>120</v>
      </c>
    </row>
    <row r="99" spans="2:47" s="8" customFormat="1" ht="24.95" customHeight="1" x14ac:dyDescent="0.2">
      <c r="B99" s="103"/>
      <c r="D99" s="104" t="s">
        <v>121</v>
      </c>
      <c r="E99" s="105"/>
      <c r="F99" s="105"/>
      <c r="G99" s="105"/>
      <c r="H99" s="105"/>
      <c r="I99" s="105"/>
      <c r="J99" s="106">
        <f>J138</f>
        <v>347853.25000000006</v>
      </c>
      <c r="L99" s="103"/>
    </row>
    <row r="100" spans="2:47" s="9" customFormat="1" ht="19.899999999999999" customHeight="1" x14ac:dyDescent="0.2">
      <c r="B100" s="107"/>
      <c r="D100" s="108" t="s">
        <v>122</v>
      </c>
      <c r="E100" s="109"/>
      <c r="F100" s="109"/>
      <c r="G100" s="109"/>
      <c r="H100" s="109"/>
      <c r="I100" s="109"/>
      <c r="J100" s="110">
        <f>J139</f>
        <v>26579.37</v>
      </c>
      <c r="L100" s="107"/>
    </row>
    <row r="101" spans="2:47" s="9" customFormat="1" ht="19.899999999999999" customHeight="1" x14ac:dyDescent="0.2">
      <c r="B101" s="107"/>
      <c r="D101" s="108" t="s">
        <v>123</v>
      </c>
      <c r="E101" s="109"/>
      <c r="F101" s="109"/>
      <c r="G101" s="109"/>
      <c r="H101" s="109"/>
      <c r="I101" s="109"/>
      <c r="J101" s="110">
        <f>J144</f>
        <v>134698.14000000001</v>
      </c>
      <c r="L101" s="107"/>
    </row>
    <row r="102" spans="2:47" s="9" customFormat="1" ht="19.899999999999999" customHeight="1" x14ac:dyDescent="0.2">
      <c r="B102" s="107"/>
      <c r="D102" s="108" t="s">
        <v>124</v>
      </c>
      <c r="E102" s="109"/>
      <c r="F102" s="109"/>
      <c r="G102" s="109"/>
      <c r="H102" s="109"/>
      <c r="I102" s="109"/>
      <c r="J102" s="110">
        <f>J156</f>
        <v>76440.45</v>
      </c>
      <c r="L102" s="107"/>
    </row>
    <row r="103" spans="2:47" s="9" customFormat="1" ht="19.899999999999999" customHeight="1" x14ac:dyDescent="0.2">
      <c r="B103" s="107"/>
      <c r="D103" s="108" t="s">
        <v>125</v>
      </c>
      <c r="E103" s="109"/>
      <c r="F103" s="109"/>
      <c r="G103" s="109"/>
      <c r="H103" s="109"/>
      <c r="I103" s="109"/>
      <c r="J103" s="110">
        <f>J169</f>
        <v>87766.85</v>
      </c>
      <c r="L103" s="107"/>
    </row>
    <row r="104" spans="2:47" s="9" customFormat="1" ht="19.899999999999999" customHeight="1" x14ac:dyDescent="0.2">
      <c r="B104" s="107"/>
      <c r="D104" s="108" t="s">
        <v>126</v>
      </c>
      <c r="E104" s="109"/>
      <c r="F104" s="109"/>
      <c r="G104" s="109"/>
      <c r="H104" s="109"/>
      <c r="I104" s="109"/>
      <c r="J104" s="110">
        <f>J179</f>
        <v>22368.44</v>
      </c>
      <c r="L104" s="107"/>
    </row>
    <row r="105" spans="2:47" s="8" customFormat="1" ht="24.95" customHeight="1" x14ac:dyDescent="0.2">
      <c r="B105" s="103"/>
      <c r="D105" s="104" t="s">
        <v>127</v>
      </c>
      <c r="E105" s="105"/>
      <c r="F105" s="105"/>
      <c r="G105" s="105"/>
      <c r="H105" s="105"/>
      <c r="I105" s="105"/>
      <c r="J105" s="106">
        <f>J181</f>
        <v>279684.72000000003</v>
      </c>
      <c r="L105" s="103"/>
    </row>
    <row r="106" spans="2:47" s="9" customFormat="1" ht="19.899999999999999" customHeight="1" x14ac:dyDescent="0.2">
      <c r="B106" s="107"/>
      <c r="D106" s="108" t="s">
        <v>128</v>
      </c>
      <c r="E106" s="109"/>
      <c r="F106" s="109"/>
      <c r="G106" s="109"/>
      <c r="H106" s="109"/>
      <c r="I106" s="109"/>
      <c r="J106" s="110">
        <f>J182</f>
        <v>35832.559999999998</v>
      </c>
      <c r="L106" s="107"/>
    </row>
    <row r="107" spans="2:47" s="9" customFormat="1" ht="19.899999999999999" customHeight="1" x14ac:dyDescent="0.2">
      <c r="B107" s="107"/>
      <c r="D107" s="108" t="s">
        <v>129</v>
      </c>
      <c r="E107" s="109"/>
      <c r="F107" s="109"/>
      <c r="G107" s="109"/>
      <c r="H107" s="109"/>
      <c r="I107" s="109"/>
      <c r="J107" s="110">
        <f>J191</f>
        <v>8441.2199999999975</v>
      </c>
      <c r="L107" s="107"/>
    </row>
    <row r="108" spans="2:47" s="9" customFormat="1" ht="19.899999999999999" customHeight="1" x14ac:dyDescent="0.2">
      <c r="B108" s="107"/>
      <c r="D108" s="108" t="s">
        <v>130</v>
      </c>
      <c r="E108" s="109"/>
      <c r="F108" s="109"/>
      <c r="G108" s="109"/>
      <c r="H108" s="109"/>
      <c r="I108" s="109"/>
      <c r="J108" s="110">
        <f>J198</f>
        <v>62125.149999999994</v>
      </c>
      <c r="L108" s="107"/>
    </row>
    <row r="109" spans="2:47" s="9" customFormat="1" ht="19.899999999999999" customHeight="1" x14ac:dyDescent="0.2">
      <c r="B109" s="107"/>
      <c r="D109" s="108" t="s">
        <v>131</v>
      </c>
      <c r="E109" s="109"/>
      <c r="F109" s="109"/>
      <c r="G109" s="109"/>
      <c r="H109" s="109"/>
      <c r="I109" s="109"/>
      <c r="J109" s="110">
        <f>J224</f>
        <v>129190.44000000002</v>
      </c>
      <c r="L109" s="107"/>
    </row>
    <row r="110" spans="2:47" s="9" customFormat="1" ht="19.899999999999999" customHeight="1" x14ac:dyDescent="0.2">
      <c r="B110" s="107"/>
      <c r="D110" s="108" t="s">
        <v>132</v>
      </c>
      <c r="E110" s="109"/>
      <c r="F110" s="109"/>
      <c r="G110" s="109"/>
      <c r="H110" s="109"/>
      <c r="I110" s="109"/>
      <c r="J110" s="110">
        <f>J243</f>
        <v>26600.14</v>
      </c>
      <c r="L110" s="107"/>
    </row>
    <row r="111" spans="2:47" s="9" customFormat="1" ht="19.899999999999999" customHeight="1" x14ac:dyDescent="0.2">
      <c r="B111" s="107"/>
      <c r="D111" s="108" t="s">
        <v>133</v>
      </c>
      <c r="E111" s="109"/>
      <c r="F111" s="109"/>
      <c r="G111" s="109"/>
      <c r="H111" s="109"/>
      <c r="I111" s="109"/>
      <c r="J111" s="110">
        <f>J255</f>
        <v>17495.21</v>
      </c>
      <c r="L111" s="107"/>
    </row>
    <row r="112" spans="2:47" s="1" customFormat="1" ht="21.75" customHeight="1" x14ac:dyDescent="0.2">
      <c r="B112" s="25"/>
      <c r="L112" s="25"/>
    </row>
    <row r="113" spans="2:14" s="1" customFormat="1" ht="6.95" customHeight="1" x14ac:dyDescent="0.2">
      <c r="B113" s="25"/>
      <c r="L113" s="25"/>
    </row>
    <row r="114" spans="2:14" s="1" customFormat="1" ht="29.25" customHeight="1" x14ac:dyDescent="0.2">
      <c r="B114" s="25"/>
      <c r="C114" s="102" t="s">
        <v>134</v>
      </c>
      <c r="J114" s="111">
        <v>0</v>
      </c>
      <c r="L114" s="25"/>
      <c r="N114" s="112" t="s">
        <v>37</v>
      </c>
    </row>
    <row r="115" spans="2:14" s="1" customFormat="1" ht="18" customHeight="1" x14ac:dyDescent="0.2">
      <c r="B115" s="25"/>
      <c r="L115" s="25"/>
    </row>
    <row r="116" spans="2:14" s="1" customFormat="1" ht="29.25" customHeight="1" x14ac:dyDescent="0.2">
      <c r="B116" s="25"/>
      <c r="C116" s="113" t="s">
        <v>135</v>
      </c>
      <c r="D116" s="92"/>
      <c r="E116" s="92"/>
      <c r="F116" s="92"/>
      <c r="G116" s="92"/>
      <c r="H116" s="92"/>
      <c r="I116" s="92"/>
      <c r="J116" s="114">
        <f>ROUND(J98+J114,2)</f>
        <v>627537.97</v>
      </c>
      <c r="K116" s="92"/>
      <c r="L116" s="25"/>
    </row>
    <row r="117" spans="2:14" s="1" customFormat="1" ht="6.95" customHeight="1" x14ac:dyDescent="0.2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25"/>
    </row>
    <row r="121" spans="2:14" s="1" customFormat="1" ht="6.95" customHeight="1" x14ac:dyDescent="0.2"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25"/>
    </row>
    <row r="122" spans="2:14" s="1" customFormat="1" ht="24.95" customHeight="1" x14ac:dyDescent="0.2">
      <c r="B122" s="25"/>
      <c r="C122" s="17" t="s">
        <v>136</v>
      </c>
      <c r="L122" s="25"/>
    </row>
    <row r="123" spans="2:14" s="1" customFormat="1" ht="6.95" customHeight="1" x14ac:dyDescent="0.2">
      <c r="B123" s="25"/>
      <c r="L123" s="25"/>
    </row>
    <row r="124" spans="2:14" s="1" customFormat="1" ht="12" customHeight="1" x14ac:dyDescent="0.2">
      <c r="B124" s="25"/>
      <c r="C124" s="22" t="s">
        <v>14</v>
      </c>
      <c r="L124" s="25"/>
    </row>
    <row r="125" spans="2:14" s="1" customFormat="1" ht="26.25" customHeight="1" x14ac:dyDescent="0.2">
      <c r="B125" s="25"/>
      <c r="E125" s="202" t="str">
        <f>E7</f>
        <v>Stavební úpravy, přístavba a nástavba objektu - Objekt občanského vybavení a umístění TČ</v>
      </c>
      <c r="F125" s="203"/>
      <c r="G125" s="203"/>
      <c r="H125" s="203"/>
      <c r="L125" s="25"/>
    </row>
    <row r="126" spans="2:14" ht="12" customHeight="1" x14ac:dyDescent="0.2">
      <c r="B126" s="16"/>
      <c r="C126" s="22" t="s">
        <v>110</v>
      </c>
      <c r="L126" s="16"/>
    </row>
    <row r="127" spans="2:14" s="1" customFormat="1" ht="16.5" customHeight="1" x14ac:dyDescent="0.2">
      <c r="B127" s="25"/>
      <c r="E127" s="202" t="s">
        <v>111</v>
      </c>
      <c r="F127" s="201"/>
      <c r="G127" s="201"/>
      <c r="H127" s="201"/>
      <c r="L127" s="25"/>
    </row>
    <row r="128" spans="2:14" s="1" customFormat="1" ht="12" customHeight="1" x14ac:dyDescent="0.2">
      <c r="B128" s="25"/>
      <c r="C128" s="22" t="s">
        <v>112</v>
      </c>
      <c r="L128" s="25"/>
    </row>
    <row r="129" spans="2:65" s="1" customFormat="1" ht="16.5" customHeight="1" x14ac:dyDescent="0.2">
      <c r="B129" s="25"/>
      <c r="E129" s="192" t="str">
        <f>E11</f>
        <v>D1 - 1.NP-Levý prostor</v>
      </c>
      <c r="F129" s="201"/>
      <c r="G129" s="201"/>
      <c r="H129" s="201"/>
      <c r="L129" s="25"/>
    </row>
    <row r="130" spans="2:65" s="1" customFormat="1" ht="6.95" customHeight="1" x14ac:dyDescent="0.2">
      <c r="B130" s="25"/>
      <c r="L130" s="25"/>
    </row>
    <row r="131" spans="2:65" s="1" customFormat="1" ht="12" customHeight="1" x14ac:dyDescent="0.2">
      <c r="B131" s="25"/>
      <c r="C131" s="22" t="s">
        <v>18</v>
      </c>
      <c r="F131" s="20" t="str">
        <f>F14</f>
        <v>p.č. 1006/1, 1006/44 a p.č. st. 52, k.ú. Kozojedy</v>
      </c>
      <c r="I131" s="22" t="s">
        <v>20</v>
      </c>
      <c r="J131" s="45" t="str">
        <f>IF(J14="","",J14)</f>
        <v>12. 4. 2023</v>
      </c>
      <c r="L131" s="25"/>
    </row>
    <row r="132" spans="2:65" s="1" customFormat="1" ht="6.95" customHeight="1" x14ac:dyDescent="0.2">
      <c r="B132" s="25"/>
      <c r="L132" s="25"/>
    </row>
    <row r="133" spans="2:65" s="1" customFormat="1" ht="15.2" customHeight="1" x14ac:dyDescent="0.2">
      <c r="B133" s="25"/>
      <c r="C133" s="22" t="s">
        <v>22</v>
      </c>
      <c r="F133" s="20" t="str">
        <f>E17</f>
        <v>Obec Kozojedy, 9. května 40, 28163 Kozojedy</v>
      </c>
      <c r="I133" s="22" t="s">
        <v>28</v>
      </c>
      <c r="J133" s="23" t="str">
        <f>E23</f>
        <v>KFJ poject s.r.o.</v>
      </c>
      <c r="L133" s="25"/>
    </row>
    <row r="134" spans="2:65" s="1" customFormat="1" ht="15.2" customHeight="1" x14ac:dyDescent="0.2">
      <c r="B134" s="25"/>
      <c r="C134" s="22" t="s">
        <v>26</v>
      </c>
      <c r="F134" s="20" t="str">
        <f>IF(E20="","",E20)</f>
        <v xml:space="preserve"> </v>
      </c>
      <c r="I134" s="22" t="s">
        <v>31</v>
      </c>
      <c r="J134" s="23" t="str">
        <f>E26</f>
        <v>KFJ poject s.r.o.</v>
      </c>
      <c r="L134" s="25"/>
    </row>
    <row r="135" spans="2:65" s="1" customFormat="1" ht="10.35" customHeight="1" x14ac:dyDescent="0.2">
      <c r="B135" s="25"/>
      <c r="L135" s="25"/>
    </row>
    <row r="136" spans="2:65" s="10" customFormat="1" ht="29.25" customHeight="1" x14ac:dyDescent="0.2">
      <c r="B136" s="115"/>
      <c r="C136" s="116" t="s">
        <v>137</v>
      </c>
      <c r="D136" s="117" t="s">
        <v>58</v>
      </c>
      <c r="E136" s="117" t="s">
        <v>54</v>
      </c>
      <c r="F136" s="117" t="s">
        <v>55</v>
      </c>
      <c r="G136" s="117" t="s">
        <v>138</v>
      </c>
      <c r="H136" s="117" t="s">
        <v>139</v>
      </c>
      <c r="I136" s="117" t="s">
        <v>140</v>
      </c>
      <c r="J136" s="118" t="s">
        <v>118</v>
      </c>
      <c r="K136" s="119" t="s">
        <v>141</v>
      </c>
      <c r="L136" s="115"/>
      <c r="M136" s="52" t="s">
        <v>1</v>
      </c>
      <c r="N136" s="53" t="s">
        <v>37</v>
      </c>
      <c r="O136" s="53" t="s">
        <v>142</v>
      </c>
      <c r="P136" s="53" t="s">
        <v>143</v>
      </c>
      <c r="Q136" s="53" t="s">
        <v>144</v>
      </c>
      <c r="R136" s="53" t="s">
        <v>145</v>
      </c>
      <c r="S136" s="53" t="s">
        <v>146</v>
      </c>
      <c r="T136" s="54" t="s">
        <v>147</v>
      </c>
    </row>
    <row r="137" spans="2:65" s="1" customFormat="1" ht="22.9" customHeight="1" x14ac:dyDescent="0.25">
      <c r="B137" s="25"/>
      <c r="C137" s="57" t="s">
        <v>148</v>
      </c>
      <c r="J137" s="120">
        <f>BK137</f>
        <v>627537.97000000009</v>
      </c>
      <c r="L137" s="25"/>
      <c r="M137" s="55"/>
      <c r="N137" s="46"/>
      <c r="O137" s="46"/>
      <c r="P137" s="121">
        <f>P138+P181</f>
        <v>658.92548000000011</v>
      </c>
      <c r="Q137" s="46"/>
      <c r="R137" s="121">
        <f>R138+R181</f>
        <v>16.715937750234701</v>
      </c>
      <c r="S137" s="46"/>
      <c r="T137" s="122">
        <f>T138+T181</f>
        <v>27.809059250000001</v>
      </c>
      <c r="AT137" s="13" t="s">
        <v>72</v>
      </c>
      <c r="AU137" s="13" t="s">
        <v>120</v>
      </c>
      <c r="BK137" s="123">
        <f>BK138+BK181</f>
        <v>627537.97000000009</v>
      </c>
    </row>
    <row r="138" spans="2:65" s="11" customFormat="1" ht="25.9" customHeight="1" x14ac:dyDescent="0.2">
      <c r="B138" s="124"/>
      <c r="D138" s="125" t="s">
        <v>72</v>
      </c>
      <c r="E138" s="126" t="s">
        <v>149</v>
      </c>
      <c r="F138" s="126" t="s">
        <v>150</v>
      </c>
      <c r="J138" s="127">
        <f>BK138</f>
        <v>347853.25000000006</v>
      </c>
      <c r="L138" s="124"/>
      <c r="M138" s="128"/>
      <c r="P138" s="129">
        <f>P139+P144+P156+P169+P179</f>
        <v>456.75313900000003</v>
      </c>
      <c r="R138" s="129">
        <f>R139+R144+R156+R169+R179</f>
        <v>13.508478058734701</v>
      </c>
      <c r="T138" s="130">
        <f>T139+T144+T156+T169+T179</f>
        <v>27.100298000000002</v>
      </c>
      <c r="AR138" s="125" t="s">
        <v>80</v>
      </c>
      <c r="AT138" s="131" t="s">
        <v>72</v>
      </c>
      <c r="AU138" s="131" t="s">
        <v>73</v>
      </c>
      <c r="AY138" s="125" t="s">
        <v>151</v>
      </c>
      <c r="BK138" s="132">
        <f>BK139+BK144+BK156+BK169+BK179</f>
        <v>347853.25000000006</v>
      </c>
    </row>
    <row r="139" spans="2:65" s="11" customFormat="1" ht="22.9" customHeight="1" x14ac:dyDescent="0.2">
      <c r="B139" s="124"/>
      <c r="D139" s="125" t="s">
        <v>72</v>
      </c>
      <c r="E139" s="133" t="s">
        <v>152</v>
      </c>
      <c r="F139" s="133" t="s">
        <v>153</v>
      </c>
      <c r="J139" s="134">
        <f>BK139</f>
        <v>26579.37</v>
      </c>
      <c r="L139" s="124"/>
      <c r="M139" s="128"/>
      <c r="P139" s="129">
        <f>SUM(P140:P143)</f>
        <v>16.926062999999999</v>
      </c>
      <c r="R139" s="129">
        <f>SUM(R140:R143)</f>
        <v>2.388240594</v>
      </c>
      <c r="T139" s="130">
        <f>SUM(T140:T143)</f>
        <v>0</v>
      </c>
      <c r="AR139" s="125" t="s">
        <v>80</v>
      </c>
      <c r="AT139" s="131" t="s">
        <v>72</v>
      </c>
      <c r="AU139" s="131" t="s">
        <v>80</v>
      </c>
      <c r="AY139" s="125" t="s">
        <v>151</v>
      </c>
      <c r="BK139" s="132">
        <f>SUM(BK140:BK143)</f>
        <v>26579.37</v>
      </c>
    </row>
    <row r="140" spans="2:65" s="1" customFormat="1" ht="21.75" customHeight="1" x14ac:dyDescent="0.2">
      <c r="B140" s="25"/>
      <c r="C140" s="135" t="s">
        <v>80</v>
      </c>
      <c r="D140" s="135" t="s">
        <v>154</v>
      </c>
      <c r="E140" s="136" t="s">
        <v>155</v>
      </c>
      <c r="F140" s="137" t="s">
        <v>156</v>
      </c>
      <c r="G140" s="138" t="s">
        <v>157</v>
      </c>
      <c r="H140" s="139">
        <v>2</v>
      </c>
      <c r="I140" s="140">
        <v>481.63</v>
      </c>
      <c r="J140" s="140">
        <f>ROUND(I140*H140,2)</f>
        <v>963.26</v>
      </c>
      <c r="K140" s="141"/>
      <c r="L140" s="25"/>
      <c r="M140" s="142" t="s">
        <v>1</v>
      </c>
      <c r="N140" s="112" t="s">
        <v>38</v>
      </c>
      <c r="O140" s="143">
        <v>0.318</v>
      </c>
      <c r="P140" s="143">
        <f>O140*H140</f>
        <v>0.63600000000000001</v>
      </c>
      <c r="Q140" s="143">
        <v>2.2783500000000002E-2</v>
      </c>
      <c r="R140" s="143">
        <f>Q140*H140</f>
        <v>4.5567000000000003E-2</v>
      </c>
      <c r="S140" s="143">
        <v>0</v>
      </c>
      <c r="T140" s="144">
        <f>S140*H140</f>
        <v>0</v>
      </c>
      <c r="AR140" s="145" t="s">
        <v>158</v>
      </c>
      <c r="AT140" s="145" t="s">
        <v>154</v>
      </c>
      <c r="AU140" s="145" t="s">
        <v>82</v>
      </c>
      <c r="AY140" s="13" t="s">
        <v>151</v>
      </c>
      <c r="BE140" s="146">
        <f>IF(N140="základní",J140,0)</f>
        <v>963.26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3" t="s">
        <v>80</v>
      </c>
      <c r="BK140" s="146">
        <f>ROUND(I140*H140,2)</f>
        <v>963.26</v>
      </c>
      <c r="BL140" s="13" t="s">
        <v>158</v>
      </c>
      <c r="BM140" s="145" t="s">
        <v>159</v>
      </c>
    </row>
    <row r="141" spans="2:65" s="1" customFormat="1" ht="24.2" customHeight="1" x14ac:dyDescent="0.2">
      <c r="B141" s="25"/>
      <c r="C141" s="135" t="s">
        <v>82</v>
      </c>
      <c r="D141" s="135" t="s">
        <v>154</v>
      </c>
      <c r="E141" s="136" t="s">
        <v>160</v>
      </c>
      <c r="F141" s="137" t="s">
        <v>161</v>
      </c>
      <c r="G141" s="138" t="s">
        <v>162</v>
      </c>
      <c r="H141" s="139">
        <v>20.574000000000002</v>
      </c>
      <c r="I141" s="140">
        <v>1049</v>
      </c>
      <c r="J141" s="140">
        <f>ROUND(I141*H141,2)</f>
        <v>21582.13</v>
      </c>
      <c r="K141" s="141"/>
      <c r="L141" s="25"/>
      <c r="M141" s="142" t="s">
        <v>1</v>
      </c>
      <c r="N141" s="112" t="s">
        <v>38</v>
      </c>
      <c r="O141" s="143">
        <v>0.68700000000000006</v>
      </c>
      <c r="P141" s="143">
        <f>O141*H141</f>
        <v>14.134338000000001</v>
      </c>
      <c r="Q141" s="143">
        <v>9.4480999999999996E-2</v>
      </c>
      <c r="R141" s="143">
        <f>Q141*H141</f>
        <v>1.9438520940000001</v>
      </c>
      <c r="S141" s="143">
        <v>0</v>
      </c>
      <c r="T141" s="144">
        <f>S141*H141</f>
        <v>0</v>
      </c>
      <c r="AR141" s="145" t="s">
        <v>158</v>
      </c>
      <c r="AT141" s="145" t="s">
        <v>154</v>
      </c>
      <c r="AU141" s="145" t="s">
        <v>82</v>
      </c>
      <c r="AY141" s="13" t="s">
        <v>151</v>
      </c>
      <c r="BE141" s="146">
        <f>IF(N141="základní",J141,0)</f>
        <v>21582.13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3" t="s">
        <v>80</v>
      </c>
      <c r="BK141" s="146">
        <f>ROUND(I141*H141,2)</f>
        <v>21582.13</v>
      </c>
      <c r="BL141" s="13" t="s">
        <v>158</v>
      </c>
      <c r="BM141" s="145" t="s">
        <v>163</v>
      </c>
    </row>
    <row r="142" spans="2:65" s="1" customFormat="1" ht="16.5" customHeight="1" x14ac:dyDescent="0.2">
      <c r="B142" s="25"/>
      <c r="C142" s="135" t="s">
        <v>152</v>
      </c>
      <c r="D142" s="135" t="s">
        <v>154</v>
      </c>
      <c r="E142" s="136" t="s">
        <v>164</v>
      </c>
      <c r="F142" s="137" t="s">
        <v>165</v>
      </c>
      <c r="G142" s="138" t="s">
        <v>162</v>
      </c>
      <c r="H142" s="139">
        <v>2.4750000000000001</v>
      </c>
      <c r="I142" s="140">
        <v>1629.89</v>
      </c>
      <c r="J142" s="140">
        <f>ROUND(I142*H142,2)</f>
        <v>4033.98</v>
      </c>
      <c r="K142" s="141"/>
      <c r="L142" s="25"/>
      <c r="M142" s="142" t="s">
        <v>1</v>
      </c>
      <c r="N142" s="112" t="s">
        <v>38</v>
      </c>
      <c r="O142" s="143">
        <v>0.871</v>
      </c>
      <c r="P142" s="143">
        <f>O142*H142</f>
        <v>2.1557249999999999</v>
      </c>
      <c r="Q142" s="143">
        <v>0.16114000000000001</v>
      </c>
      <c r="R142" s="143">
        <f>Q142*H142</f>
        <v>0.39882150000000005</v>
      </c>
      <c r="S142" s="143">
        <v>0</v>
      </c>
      <c r="T142" s="144">
        <f>S142*H142</f>
        <v>0</v>
      </c>
      <c r="AR142" s="145" t="s">
        <v>158</v>
      </c>
      <c r="AT142" s="145" t="s">
        <v>154</v>
      </c>
      <c r="AU142" s="145" t="s">
        <v>82</v>
      </c>
      <c r="AY142" s="13" t="s">
        <v>151</v>
      </c>
      <c r="BE142" s="146">
        <f>IF(N142="základní",J142,0)</f>
        <v>4033.98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3" t="s">
        <v>80</v>
      </c>
      <c r="BK142" s="146">
        <f>ROUND(I142*H142,2)</f>
        <v>4033.98</v>
      </c>
      <c r="BL142" s="13" t="s">
        <v>158</v>
      </c>
      <c r="BM142" s="145" t="s">
        <v>166</v>
      </c>
    </row>
    <row r="143" spans="2:65" s="1" customFormat="1" ht="19.5" x14ac:dyDescent="0.2">
      <c r="B143" s="25"/>
      <c r="D143" s="147" t="s">
        <v>167</v>
      </c>
      <c r="F143" s="148" t="s">
        <v>168</v>
      </c>
      <c r="L143" s="25"/>
      <c r="M143" s="149"/>
      <c r="T143" s="49"/>
      <c r="AT143" s="13" t="s">
        <v>167</v>
      </c>
      <c r="AU143" s="13" t="s">
        <v>82</v>
      </c>
    </row>
    <row r="144" spans="2:65" s="11" customFormat="1" ht="22.9" customHeight="1" x14ac:dyDescent="0.2">
      <c r="B144" s="124"/>
      <c r="D144" s="125" t="s">
        <v>72</v>
      </c>
      <c r="E144" s="133" t="s">
        <v>169</v>
      </c>
      <c r="F144" s="133" t="s">
        <v>170</v>
      </c>
      <c r="J144" s="134">
        <f>BK144</f>
        <v>134698.14000000001</v>
      </c>
      <c r="L144" s="124"/>
      <c r="M144" s="128"/>
      <c r="P144" s="129">
        <f>SUM(P145:P155)</f>
        <v>154.98831100000001</v>
      </c>
      <c r="R144" s="129">
        <f>SUM(R145:R155)</f>
        <v>11.112025414734701</v>
      </c>
      <c r="T144" s="130">
        <f>SUM(T145:T155)</f>
        <v>0</v>
      </c>
      <c r="AR144" s="125" t="s">
        <v>80</v>
      </c>
      <c r="AT144" s="131" t="s">
        <v>72</v>
      </c>
      <c r="AU144" s="131" t="s">
        <v>80</v>
      </c>
      <c r="AY144" s="125" t="s">
        <v>151</v>
      </c>
      <c r="BK144" s="132">
        <f>SUM(BK145:BK155)</f>
        <v>134698.14000000001</v>
      </c>
    </row>
    <row r="145" spans="2:65" s="1" customFormat="1" ht="24.2" customHeight="1" x14ac:dyDescent="0.2">
      <c r="B145" s="25"/>
      <c r="C145" s="135" t="s">
        <v>158</v>
      </c>
      <c r="D145" s="135" t="s">
        <v>154</v>
      </c>
      <c r="E145" s="136" t="s">
        <v>171</v>
      </c>
      <c r="F145" s="137" t="s">
        <v>172</v>
      </c>
      <c r="G145" s="138" t="s">
        <v>162</v>
      </c>
      <c r="H145" s="139">
        <v>49.77</v>
      </c>
      <c r="I145" s="140">
        <v>91.21</v>
      </c>
      <c r="J145" s="140">
        <f t="shared" ref="J145:J155" si="0">ROUND(I145*H145,2)</f>
        <v>4539.5200000000004</v>
      </c>
      <c r="K145" s="141"/>
      <c r="L145" s="25"/>
      <c r="M145" s="142" t="s">
        <v>1</v>
      </c>
      <c r="N145" s="112" t="s">
        <v>38</v>
      </c>
      <c r="O145" s="143">
        <v>0.14799999999999999</v>
      </c>
      <c r="P145" s="143">
        <f t="shared" ref="P145:P155" si="1">O145*H145</f>
        <v>7.3659600000000003</v>
      </c>
      <c r="Q145" s="143">
        <v>2.63E-4</v>
      </c>
      <c r="R145" s="143">
        <f t="shared" ref="R145:R155" si="2">Q145*H145</f>
        <v>1.308951E-2</v>
      </c>
      <c r="S145" s="143">
        <v>0</v>
      </c>
      <c r="T145" s="144">
        <f t="shared" ref="T145:T155" si="3">S145*H145</f>
        <v>0</v>
      </c>
      <c r="AR145" s="145" t="s">
        <v>158</v>
      </c>
      <c r="AT145" s="145" t="s">
        <v>154</v>
      </c>
      <c r="AU145" s="145" t="s">
        <v>82</v>
      </c>
      <c r="AY145" s="13" t="s">
        <v>151</v>
      </c>
      <c r="BE145" s="146">
        <f t="shared" ref="BE145:BE155" si="4">IF(N145="základní",J145,0)</f>
        <v>4539.5200000000004</v>
      </c>
      <c r="BF145" s="146">
        <f t="shared" ref="BF145:BF155" si="5">IF(N145="snížená",J145,0)</f>
        <v>0</v>
      </c>
      <c r="BG145" s="146">
        <f t="shared" ref="BG145:BG155" si="6">IF(N145="zákl. přenesená",J145,0)</f>
        <v>0</v>
      </c>
      <c r="BH145" s="146">
        <f t="shared" ref="BH145:BH155" si="7">IF(N145="sníž. přenesená",J145,0)</f>
        <v>0</v>
      </c>
      <c r="BI145" s="146">
        <f t="shared" ref="BI145:BI155" si="8">IF(N145="nulová",J145,0)</f>
        <v>0</v>
      </c>
      <c r="BJ145" s="13" t="s">
        <v>80</v>
      </c>
      <c r="BK145" s="146">
        <f t="shared" ref="BK145:BK155" si="9">ROUND(I145*H145,2)</f>
        <v>4539.5200000000004</v>
      </c>
      <c r="BL145" s="13" t="s">
        <v>158</v>
      </c>
      <c r="BM145" s="145" t="s">
        <v>173</v>
      </c>
    </row>
    <row r="146" spans="2:65" s="1" customFormat="1" ht="24.2" customHeight="1" x14ac:dyDescent="0.2">
      <c r="B146" s="25"/>
      <c r="C146" s="135" t="s">
        <v>174</v>
      </c>
      <c r="D146" s="135" t="s">
        <v>154</v>
      </c>
      <c r="E146" s="136" t="s">
        <v>175</v>
      </c>
      <c r="F146" s="137" t="s">
        <v>176</v>
      </c>
      <c r="G146" s="138" t="s">
        <v>162</v>
      </c>
      <c r="H146" s="139">
        <v>49.77</v>
      </c>
      <c r="I146" s="140">
        <v>401.19</v>
      </c>
      <c r="J146" s="140">
        <f t="shared" si="0"/>
        <v>19967.23</v>
      </c>
      <c r="K146" s="141"/>
      <c r="L146" s="25"/>
      <c r="M146" s="142" t="s">
        <v>1</v>
      </c>
      <c r="N146" s="112" t="s">
        <v>38</v>
      </c>
      <c r="O146" s="143">
        <v>0.56999999999999995</v>
      </c>
      <c r="P146" s="143">
        <f t="shared" si="1"/>
        <v>28.3689</v>
      </c>
      <c r="Q146" s="143">
        <v>1.8380000000000001E-2</v>
      </c>
      <c r="R146" s="143">
        <f t="shared" si="2"/>
        <v>0.91477260000000005</v>
      </c>
      <c r="S146" s="143">
        <v>0</v>
      </c>
      <c r="T146" s="144">
        <f t="shared" si="3"/>
        <v>0</v>
      </c>
      <c r="AR146" s="145" t="s">
        <v>158</v>
      </c>
      <c r="AT146" s="145" t="s">
        <v>154</v>
      </c>
      <c r="AU146" s="145" t="s">
        <v>82</v>
      </c>
      <c r="AY146" s="13" t="s">
        <v>151</v>
      </c>
      <c r="BE146" s="146">
        <f t="shared" si="4"/>
        <v>19967.23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3" t="s">
        <v>80</v>
      </c>
      <c r="BK146" s="146">
        <f t="shared" si="9"/>
        <v>19967.23</v>
      </c>
      <c r="BL146" s="13" t="s">
        <v>158</v>
      </c>
      <c r="BM146" s="145" t="s">
        <v>177</v>
      </c>
    </row>
    <row r="147" spans="2:65" s="1" customFormat="1" ht="24.2" customHeight="1" x14ac:dyDescent="0.2">
      <c r="B147" s="25"/>
      <c r="C147" s="135" t="s">
        <v>169</v>
      </c>
      <c r="D147" s="135" t="s">
        <v>154</v>
      </c>
      <c r="E147" s="136" t="s">
        <v>178</v>
      </c>
      <c r="F147" s="137" t="s">
        <v>179</v>
      </c>
      <c r="G147" s="138" t="s">
        <v>162</v>
      </c>
      <c r="H147" s="139">
        <v>49.77</v>
      </c>
      <c r="I147" s="140">
        <v>88.27</v>
      </c>
      <c r="J147" s="140">
        <f t="shared" si="0"/>
        <v>4393.2</v>
      </c>
      <c r="K147" s="141"/>
      <c r="L147" s="25"/>
      <c r="M147" s="142" t="s">
        <v>1</v>
      </c>
      <c r="N147" s="112" t="s">
        <v>38</v>
      </c>
      <c r="O147" s="143">
        <v>0.1</v>
      </c>
      <c r="P147" s="143">
        <f t="shared" si="1"/>
        <v>4.9770000000000003</v>
      </c>
      <c r="Q147" s="143">
        <v>7.9000000000000008E-3</v>
      </c>
      <c r="R147" s="143">
        <f t="shared" si="2"/>
        <v>0.39318300000000006</v>
      </c>
      <c r="S147" s="143">
        <v>0</v>
      </c>
      <c r="T147" s="144">
        <f t="shared" si="3"/>
        <v>0</v>
      </c>
      <c r="AR147" s="145" t="s">
        <v>158</v>
      </c>
      <c r="AT147" s="145" t="s">
        <v>154</v>
      </c>
      <c r="AU147" s="145" t="s">
        <v>82</v>
      </c>
      <c r="AY147" s="13" t="s">
        <v>151</v>
      </c>
      <c r="BE147" s="146">
        <f t="shared" si="4"/>
        <v>4393.2</v>
      </c>
      <c r="BF147" s="146">
        <f t="shared" si="5"/>
        <v>0</v>
      </c>
      <c r="BG147" s="146">
        <f t="shared" si="6"/>
        <v>0</v>
      </c>
      <c r="BH147" s="146">
        <f t="shared" si="7"/>
        <v>0</v>
      </c>
      <c r="BI147" s="146">
        <f t="shared" si="8"/>
        <v>0</v>
      </c>
      <c r="BJ147" s="13" t="s">
        <v>80</v>
      </c>
      <c r="BK147" s="146">
        <f t="shared" si="9"/>
        <v>4393.2</v>
      </c>
      <c r="BL147" s="13" t="s">
        <v>158</v>
      </c>
      <c r="BM147" s="145" t="s">
        <v>180</v>
      </c>
    </row>
    <row r="148" spans="2:65" s="1" customFormat="1" ht="24.2" customHeight="1" x14ac:dyDescent="0.2">
      <c r="B148" s="25"/>
      <c r="C148" s="135" t="s">
        <v>181</v>
      </c>
      <c r="D148" s="135" t="s">
        <v>154</v>
      </c>
      <c r="E148" s="136" t="s">
        <v>182</v>
      </c>
      <c r="F148" s="137" t="s">
        <v>183</v>
      </c>
      <c r="G148" s="138" t="s">
        <v>162</v>
      </c>
      <c r="H148" s="139">
        <v>160.10499999999999</v>
      </c>
      <c r="I148" s="140">
        <v>72.14</v>
      </c>
      <c r="J148" s="140">
        <f t="shared" si="0"/>
        <v>11549.97</v>
      </c>
      <c r="K148" s="141"/>
      <c r="L148" s="25"/>
      <c r="M148" s="142" t="s">
        <v>1</v>
      </c>
      <c r="N148" s="112" t="s">
        <v>38</v>
      </c>
      <c r="O148" s="143">
        <v>0.104</v>
      </c>
      <c r="P148" s="143">
        <f t="shared" si="1"/>
        <v>16.650919999999999</v>
      </c>
      <c r="Q148" s="143">
        <v>2.63E-4</v>
      </c>
      <c r="R148" s="143">
        <f t="shared" si="2"/>
        <v>4.2107614999999994E-2</v>
      </c>
      <c r="S148" s="143">
        <v>0</v>
      </c>
      <c r="T148" s="144">
        <f t="shared" si="3"/>
        <v>0</v>
      </c>
      <c r="AR148" s="145" t="s">
        <v>158</v>
      </c>
      <c r="AT148" s="145" t="s">
        <v>154</v>
      </c>
      <c r="AU148" s="145" t="s">
        <v>82</v>
      </c>
      <c r="AY148" s="13" t="s">
        <v>151</v>
      </c>
      <c r="BE148" s="146">
        <f t="shared" si="4"/>
        <v>11549.97</v>
      </c>
      <c r="BF148" s="146">
        <f t="shared" si="5"/>
        <v>0</v>
      </c>
      <c r="BG148" s="146">
        <f t="shared" si="6"/>
        <v>0</v>
      </c>
      <c r="BH148" s="146">
        <f t="shared" si="7"/>
        <v>0</v>
      </c>
      <c r="BI148" s="146">
        <f t="shared" si="8"/>
        <v>0</v>
      </c>
      <c r="BJ148" s="13" t="s">
        <v>80</v>
      </c>
      <c r="BK148" s="146">
        <f t="shared" si="9"/>
        <v>11549.97</v>
      </c>
      <c r="BL148" s="13" t="s">
        <v>158</v>
      </c>
      <c r="BM148" s="145" t="s">
        <v>184</v>
      </c>
    </row>
    <row r="149" spans="2:65" s="1" customFormat="1" ht="24.2" customHeight="1" x14ac:dyDescent="0.2">
      <c r="B149" s="25"/>
      <c r="C149" s="135" t="s">
        <v>185</v>
      </c>
      <c r="D149" s="135" t="s">
        <v>154</v>
      </c>
      <c r="E149" s="136" t="s">
        <v>186</v>
      </c>
      <c r="F149" s="137" t="s">
        <v>187</v>
      </c>
      <c r="G149" s="138" t="s">
        <v>162</v>
      </c>
      <c r="H149" s="139">
        <v>17.8</v>
      </c>
      <c r="I149" s="140">
        <v>279.20999999999998</v>
      </c>
      <c r="J149" s="140">
        <f t="shared" si="0"/>
        <v>4969.9399999999996</v>
      </c>
      <c r="K149" s="141"/>
      <c r="L149" s="25"/>
      <c r="M149" s="142" t="s">
        <v>1</v>
      </c>
      <c r="N149" s="112" t="s">
        <v>38</v>
      </c>
      <c r="O149" s="143">
        <v>0.39</v>
      </c>
      <c r="P149" s="143">
        <f t="shared" si="1"/>
        <v>6.9420000000000002</v>
      </c>
      <c r="Q149" s="143">
        <v>1.54E-2</v>
      </c>
      <c r="R149" s="143">
        <f t="shared" si="2"/>
        <v>0.27412000000000003</v>
      </c>
      <c r="S149" s="143">
        <v>0</v>
      </c>
      <c r="T149" s="144">
        <f t="shared" si="3"/>
        <v>0</v>
      </c>
      <c r="AR149" s="145" t="s">
        <v>158</v>
      </c>
      <c r="AT149" s="145" t="s">
        <v>154</v>
      </c>
      <c r="AU149" s="145" t="s">
        <v>82</v>
      </c>
      <c r="AY149" s="13" t="s">
        <v>151</v>
      </c>
      <c r="BE149" s="146">
        <f t="shared" si="4"/>
        <v>4969.9399999999996</v>
      </c>
      <c r="BF149" s="146">
        <f t="shared" si="5"/>
        <v>0</v>
      </c>
      <c r="BG149" s="146">
        <f t="shared" si="6"/>
        <v>0</v>
      </c>
      <c r="BH149" s="146">
        <f t="shared" si="7"/>
        <v>0</v>
      </c>
      <c r="BI149" s="146">
        <f t="shared" si="8"/>
        <v>0</v>
      </c>
      <c r="BJ149" s="13" t="s">
        <v>80</v>
      </c>
      <c r="BK149" s="146">
        <f t="shared" si="9"/>
        <v>4969.9399999999996</v>
      </c>
      <c r="BL149" s="13" t="s">
        <v>158</v>
      </c>
      <c r="BM149" s="145" t="s">
        <v>188</v>
      </c>
    </row>
    <row r="150" spans="2:65" s="1" customFormat="1" ht="24.2" customHeight="1" x14ac:dyDescent="0.2">
      <c r="B150" s="25"/>
      <c r="C150" s="135" t="s">
        <v>189</v>
      </c>
      <c r="D150" s="135" t="s">
        <v>154</v>
      </c>
      <c r="E150" s="136" t="s">
        <v>190</v>
      </c>
      <c r="F150" s="137" t="s">
        <v>191</v>
      </c>
      <c r="G150" s="138" t="s">
        <v>162</v>
      </c>
      <c r="H150" s="139">
        <v>143.905</v>
      </c>
      <c r="I150" s="140">
        <v>348.15</v>
      </c>
      <c r="J150" s="140">
        <f t="shared" si="0"/>
        <v>50100.53</v>
      </c>
      <c r="K150" s="141"/>
      <c r="L150" s="25"/>
      <c r="M150" s="142" t="s">
        <v>1</v>
      </c>
      <c r="N150" s="112" t="s">
        <v>38</v>
      </c>
      <c r="O150" s="143">
        <v>0.47</v>
      </c>
      <c r="P150" s="143">
        <f t="shared" si="1"/>
        <v>67.635350000000003</v>
      </c>
      <c r="Q150" s="143">
        <v>1.8380000000000001E-2</v>
      </c>
      <c r="R150" s="143">
        <f t="shared" si="2"/>
        <v>2.6449739000000001</v>
      </c>
      <c r="S150" s="143">
        <v>0</v>
      </c>
      <c r="T150" s="144">
        <f t="shared" si="3"/>
        <v>0</v>
      </c>
      <c r="AR150" s="145" t="s">
        <v>158</v>
      </c>
      <c r="AT150" s="145" t="s">
        <v>154</v>
      </c>
      <c r="AU150" s="145" t="s">
        <v>82</v>
      </c>
      <c r="AY150" s="13" t="s">
        <v>151</v>
      </c>
      <c r="BE150" s="146">
        <f t="shared" si="4"/>
        <v>50100.53</v>
      </c>
      <c r="BF150" s="146">
        <f t="shared" si="5"/>
        <v>0</v>
      </c>
      <c r="BG150" s="146">
        <f t="shared" si="6"/>
        <v>0</v>
      </c>
      <c r="BH150" s="146">
        <f t="shared" si="7"/>
        <v>0</v>
      </c>
      <c r="BI150" s="146">
        <f t="shared" si="8"/>
        <v>0</v>
      </c>
      <c r="BJ150" s="13" t="s">
        <v>80</v>
      </c>
      <c r="BK150" s="146">
        <f t="shared" si="9"/>
        <v>50100.53</v>
      </c>
      <c r="BL150" s="13" t="s">
        <v>158</v>
      </c>
      <c r="BM150" s="145" t="s">
        <v>192</v>
      </c>
    </row>
    <row r="151" spans="2:65" s="1" customFormat="1" ht="24.2" customHeight="1" x14ac:dyDescent="0.2">
      <c r="B151" s="25"/>
      <c r="C151" s="135" t="s">
        <v>193</v>
      </c>
      <c r="D151" s="135" t="s">
        <v>154</v>
      </c>
      <c r="E151" s="136" t="s">
        <v>194</v>
      </c>
      <c r="F151" s="137" t="s">
        <v>195</v>
      </c>
      <c r="G151" s="138" t="s">
        <v>162</v>
      </c>
      <c r="H151" s="139">
        <v>118.95699999999999</v>
      </c>
      <c r="I151" s="140">
        <v>83.74</v>
      </c>
      <c r="J151" s="140">
        <f t="shared" si="0"/>
        <v>9961.4599999999991</v>
      </c>
      <c r="K151" s="141"/>
      <c r="L151" s="25"/>
      <c r="M151" s="142" t="s">
        <v>1</v>
      </c>
      <c r="N151" s="112" t="s">
        <v>38</v>
      </c>
      <c r="O151" s="143">
        <v>0.09</v>
      </c>
      <c r="P151" s="143">
        <f t="shared" si="1"/>
        <v>10.706129999999998</v>
      </c>
      <c r="Q151" s="143">
        <v>7.9000000000000008E-3</v>
      </c>
      <c r="R151" s="143">
        <f t="shared" si="2"/>
        <v>0.93976029999999999</v>
      </c>
      <c r="S151" s="143">
        <v>0</v>
      </c>
      <c r="T151" s="144">
        <f t="shared" si="3"/>
        <v>0</v>
      </c>
      <c r="AR151" s="145" t="s">
        <v>158</v>
      </c>
      <c r="AT151" s="145" t="s">
        <v>154</v>
      </c>
      <c r="AU151" s="145" t="s">
        <v>82</v>
      </c>
      <c r="AY151" s="13" t="s">
        <v>151</v>
      </c>
      <c r="BE151" s="146">
        <f t="shared" si="4"/>
        <v>9961.4599999999991</v>
      </c>
      <c r="BF151" s="146">
        <f t="shared" si="5"/>
        <v>0</v>
      </c>
      <c r="BG151" s="146">
        <f t="shared" si="6"/>
        <v>0</v>
      </c>
      <c r="BH151" s="146">
        <f t="shared" si="7"/>
        <v>0</v>
      </c>
      <c r="BI151" s="146">
        <f t="shared" si="8"/>
        <v>0</v>
      </c>
      <c r="BJ151" s="13" t="s">
        <v>80</v>
      </c>
      <c r="BK151" s="146">
        <f t="shared" si="9"/>
        <v>9961.4599999999991</v>
      </c>
      <c r="BL151" s="13" t="s">
        <v>158</v>
      </c>
      <c r="BM151" s="145" t="s">
        <v>196</v>
      </c>
    </row>
    <row r="152" spans="2:65" s="1" customFormat="1" ht="33" customHeight="1" x14ac:dyDescent="0.2">
      <c r="B152" s="25"/>
      <c r="C152" s="135" t="s">
        <v>197</v>
      </c>
      <c r="D152" s="135" t="s">
        <v>154</v>
      </c>
      <c r="E152" s="136" t="s">
        <v>198</v>
      </c>
      <c r="F152" s="137" t="s">
        <v>199</v>
      </c>
      <c r="G152" s="138" t="s">
        <v>200</v>
      </c>
      <c r="H152" s="139">
        <v>2.4900000000000002</v>
      </c>
      <c r="I152" s="140">
        <v>4774.82</v>
      </c>
      <c r="J152" s="140">
        <f t="shared" si="0"/>
        <v>11889.3</v>
      </c>
      <c r="K152" s="141"/>
      <c r="L152" s="25"/>
      <c r="M152" s="142" t="s">
        <v>1</v>
      </c>
      <c r="N152" s="112" t="s">
        <v>38</v>
      </c>
      <c r="O152" s="143">
        <v>3.2130000000000001</v>
      </c>
      <c r="P152" s="143">
        <f t="shared" si="1"/>
        <v>8.0003700000000002</v>
      </c>
      <c r="Q152" s="143">
        <v>2.3010199999999998</v>
      </c>
      <c r="R152" s="143">
        <f t="shared" si="2"/>
        <v>5.7295398000000004</v>
      </c>
      <c r="S152" s="143">
        <v>0</v>
      </c>
      <c r="T152" s="144">
        <f t="shared" si="3"/>
        <v>0</v>
      </c>
      <c r="AR152" s="145" t="s">
        <v>158</v>
      </c>
      <c r="AT152" s="145" t="s">
        <v>154</v>
      </c>
      <c r="AU152" s="145" t="s">
        <v>82</v>
      </c>
      <c r="AY152" s="13" t="s">
        <v>151</v>
      </c>
      <c r="BE152" s="146">
        <f t="shared" si="4"/>
        <v>11889.3</v>
      </c>
      <c r="BF152" s="146">
        <f t="shared" si="5"/>
        <v>0</v>
      </c>
      <c r="BG152" s="146">
        <f t="shared" si="6"/>
        <v>0</v>
      </c>
      <c r="BH152" s="146">
        <f t="shared" si="7"/>
        <v>0</v>
      </c>
      <c r="BI152" s="146">
        <f t="shared" si="8"/>
        <v>0</v>
      </c>
      <c r="BJ152" s="13" t="s">
        <v>80</v>
      </c>
      <c r="BK152" s="146">
        <f t="shared" si="9"/>
        <v>11889.3</v>
      </c>
      <c r="BL152" s="13" t="s">
        <v>158</v>
      </c>
      <c r="BM152" s="145" t="s">
        <v>201</v>
      </c>
    </row>
    <row r="153" spans="2:65" s="1" customFormat="1" ht="33" customHeight="1" x14ac:dyDescent="0.2">
      <c r="B153" s="25"/>
      <c r="C153" s="135" t="s">
        <v>202</v>
      </c>
      <c r="D153" s="135" t="s">
        <v>154</v>
      </c>
      <c r="E153" s="136" t="s">
        <v>203</v>
      </c>
      <c r="F153" s="137" t="s">
        <v>204</v>
      </c>
      <c r="G153" s="138" t="s">
        <v>200</v>
      </c>
      <c r="H153" s="139">
        <v>2.4900000000000002</v>
      </c>
      <c r="I153" s="140">
        <v>371.35</v>
      </c>
      <c r="J153" s="140">
        <f t="shared" si="0"/>
        <v>924.66</v>
      </c>
      <c r="K153" s="141"/>
      <c r="L153" s="25"/>
      <c r="M153" s="142" t="s">
        <v>1</v>
      </c>
      <c r="N153" s="112" t="s">
        <v>38</v>
      </c>
      <c r="O153" s="143">
        <v>0.82</v>
      </c>
      <c r="P153" s="143">
        <f t="shared" si="1"/>
        <v>2.0417999999999998</v>
      </c>
      <c r="Q153" s="143">
        <v>0</v>
      </c>
      <c r="R153" s="143">
        <f t="shared" si="2"/>
        <v>0</v>
      </c>
      <c r="S153" s="143">
        <v>0</v>
      </c>
      <c r="T153" s="144">
        <f t="shared" si="3"/>
        <v>0</v>
      </c>
      <c r="AR153" s="145" t="s">
        <v>158</v>
      </c>
      <c r="AT153" s="145" t="s">
        <v>154</v>
      </c>
      <c r="AU153" s="145" t="s">
        <v>82</v>
      </c>
      <c r="AY153" s="13" t="s">
        <v>151</v>
      </c>
      <c r="BE153" s="146">
        <f t="shared" si="4"/>
        <v>924.66</v>
      </c>
      <c r="BF153" s="146">
        <f t="shared" si="5"/>
        <v>0</v>
      </c>
      <c r="BG153" s="146">
        <f t="shared" si="6"/>
        <v>0</v>
      </c>
      <c r="BH153" s="146">
        <f t="shared" si="7"/>
        <v>0</v>
      </c>
      <c r="BI153" s="146">
        <f t="shared" si="8"/>
        <v>0</v>
      </c>
      <c r="BJ153" s="13" t="s">
        <v>80</v>
      </c>
      <c r="BK153" s="146">
        <f t="shared" si="9"/>
        <v>924.66</v>
      </c>
      <c r="BL153" s="13" t="s">
        <v>158</v>
      </c>
      <c r="BM153" s="145" t="s">
        <v>205</v>
      </c>
    </row>
    <row r="154" spans="2:65" s="1" customFormat="1" ht="16.5" customHeight="1" x14ac:dyDescent="0.2">
      <c r="B154" s="25"/>
      <c r="C154" s="135" t="s">
        <v>206</v>
      </c>
      <c r="D154" s="135" t="s">
        <v>154</v>
      </c>
      <c r="E154" s="136" t="s">
        <v>207</v>
      </c>
      <c r="F154" s="137" t="s">
        <v>208</v>
      </c>
      <c r="G154" s="138" t="s">
        <v>209</v>
      </c>
      <c r="H154" s="139">
        <v>0.151</v>
      </c>
      <c r="I154" s="140">
        <v>53657.81</v>
      </c>
      <c r="J154" s="140">
        <f t="shared" si="0"/>
        <v>8102.33</v>
      </c>
      <c r="K154" s="141"/>
      <c r="L154" s="25"/>
      <c r="M154" s="142" t="s">
        <v>1</v>
      </c>
      <c r="N154" s="112" t="s">
        <v>38</v>
      </c>
      <c r="O154" s="143">
        <v>15.231</v>
      </c>
      <c r="P154" s="143">
        <f t="shared" si="1"/>
        <v>2.2998810000000001</v>
      </c>
      <c r="Q154" s="143">
        <v>1.0627727796999999</v>
      </c>
      <c r="R154" s="143">
        <f t="shared" si="2"/>
        <v>0.16047868973469998</v>
      </c>
      <c r="S154" s="143">
        <v>0</v>
      </c>
      <c r="T154" s="144">
        <f t="shared" si="3"/>
        <v>0</v>
      </c>
      <c r="AR154" s="145" t="s">
        <v>158</v>
      </c>
      <c r="AT154" s="145" t="s">
        <v>154</v>
      </c>
      <c r="AU154" s="145" t="s">
        <v>82</v>
      </c>
      <c r="AY154" s="13" t="s">
        <v>151</v>
      </c>
      <c r="BE154" s="146">
        <f t="shared" si="4"/>
        <v>8102.33</v>
      </c>
      <c r="BF154" s="146">
        <f t="shared" si="5"/>
        <v>0</v>
      </c>
      <c r="BG154" s="146">
        <f t="shared" si="6"/>
        <v>0</v>
      </c>
      <c r="BH154" s="146">
        <f t="shared" si="7"/>
        <v>0</v>
      </c>
      <c r="BI154" s="146">
        <f t="shared" si="8"/>
        <v>0</v>
      </c>
      <c r="BJ154" s="13" t="s">
        <v>80</v>
      </c>
      <c r="BK154" s="146">
        <f t="shared" si="9"/>
        <v>8102.33</v>
      </c>
      <c r="BL154" s="13" t="s">
        <v>158</v>
      </c>
      <c r="BM154" s="145" t="s">
        <v>210</v>
      </c>
    </row>
    <row r="155" spans="2:65" s="1" customFormat="1" ht="24.2" customHeight="1" x14ac:dyDescent="0.2">
      <c r="B155" s="25"/>
      <c r="C155" s="135" t="s">
        <v>211</v>
      </c>
      <c r="D155" s="135" t="s">
        <v>154</v>
      </c>
      <c r="E155" s="136" t="s">
        <v>212</v>
      </c>
      <c r="F155" s="137" t="s">
        <v>213</v>
      </c>
      <c r="G155" s="138" t="s">
        <v>214</v>
      </c>
      <c r="H155" s="139">
        <v>1</v>
      </c>
      <c r="I155" s="140">
        <v>8300</v>
      </c>
      <c r="J155" s="140">
        <f t="shared" si="0"/>
        <v>8300</v>
      </c>
      <c r="K155" s="141"/>
      <c r="L155" s="25"/>
      <c r="M155" s="142" t="s">
        <v>1</v>
      </c>
      <c r="N155" s="112" t="s">
        <v>38</v>
      </c>
      <c r="O155" s="143">
        <v>0</v>
      </c>
      <c r="P155" s="143">
        <f t="shared" si="1"/>
        <v>0</v>
      </c>
      <c r="Q155" s="143">
        <v>0</v>
      </c>
      <c r="R155" s="143">
        <f t="shared" si="2"/>
        <v>0</v>
      </c>
      <c r="S155" s="143">
        <v>0</v>
      </c>
      <c r="T155" s="144">
        <f t="shared" si="3"/>
        <v>0</v>
      </c>
      <c r="AR155" s="145" t="s">
        <v>158</v>
      </c>
      <c r="AT155" s="145" t="s">
        <v>154</v>
      </c>
      <c r="AU155" s="145" t="s">
        <v>82</v>
      </c>
      <c r="AY155" s="13" t="s">
        <v>151</v>
      </c>
      <c r="BE155" s="146">
        <f t="shared" si="4"/>
        <v>8300</v>
      </c>
      <c r="BF155" s="146">
        <f t="shared" si="5"/>
        <v>0</v>
      </c>
      <c r="BG155" s="146">
        <f t="shared" si="6"/>
        <v>0</v>
      </c>
      <c r="BH155" s="146">
        <f t="shared" si="7"/>
        <v>0</v>
      </c>
      <c r="BI155" s="146">
        <f t="shared" si="8"/>
        <v>0</v>
      </c>
      <c r="BJ155" s="13" t="s">
        <v>80</v>
      </c>
      <c r="BK155" s="146">
        <f t="shared" si="9"/>
        <v>8300</v>
      </c>
      <c r="BL155" s="13" t="s">
        <v>158</v>
      </c>
      <c r="BM155" s="145" t="s">
        <v>215</v>
      </c>
    </row>
    <row r="156" spans="2:65" s="11" customFormat="1" ht="22.9" customHeight="1" x14ac:dyDescent="0.2">
      <c r="B156" s="124"/>
      <c r="D156" s="125" t="s">
        <v>72</v>
      </c>
      <c r="E156" s="133" t="s">
        <v>189</v>
      </c>
      <c r="F156" s="133" t="s">
        <v>216</v>
      </c>
      <c r="J156" s="134">
        <f>BK156</f>
        <v>76440.45</v>
      </c>
      <c r="L156" s="124"/>
      <c r="M156" s="128"/>
      <c r="P156" s="129">
        <f>SUM(P157:P168)</f>
        <v>154.653774</v>
      </c>
      <c r="R156" s="129">
        <f>SUM(R157:R168)</f>
        <v>8.2120499999999985E-3</v>
      </c>
      <c r="T156" s="130">
        <f>SUM(T157:T168)</f>
        <v>27.100298000000002</v>
      </c>
      <c r="AR156" s="125" t="s">
        <v>80</v>
      </c>
      <c r="AT156" s="131" t="s">
        <v>72</v>
      </c>
      <c r="AU156" s="131" t="s">
        <v>80</v>
      </c>
      <c r="AY156" s="125" t="s">
        <v>151</v>
      </c>
      <c r="BK156" s="132">
        <f>SUM(BK157:BK168)</f>
        <v>76440.45</v>
      </c>
    </row>
    <row r="157" spans="2:65" s="1" customFormat="1" ht="33" customHeight="1" x14ac:dyDescent="0.2">
      <c r="B157" s="25"/>
      <c r="C157" s="135" t="s">
        <v>8</v>
      </c>
      <c r="D157" s="135" t="s">
        <v>154</v>
      </c>
      <c r="E157" s="136" t="s">
        <v>217</v>
      </c>
      <c r="F157" s="137" t="s">
        <v>218</v>
      </c>
      <c r="G157" s="138" t="s">
        <v>162</v>
      </c>
      <c r="H157" s="139">
        <v>49.77</v>
      </c>
      <c r="I157" s="140">
        <v>63.58</v>
      </c>
      <c r="J157" s="140">
        <f t="shared" ref="J157:J168" si="10">ROUND(I157*H157,2)</f>
        <v>3164.38</v>
      </c>
      <c r="K157" s="141"/>
      <c r="L157" s="25"/>
      <c r="M157" s="142" t="s">
        <v>1</v>
      </c>
      <c r="N157" s="112" t="s">
        <v>38</v>
      </c>
      <c r="O157" s="143">
        <v>0.105</v>
      </c>
      <c r="P157" s="143">
        <f t="shared" ref="P157:P168" si="11">O157*H157</f>
        <v>5.2258500000000003</v>
      </c>
      <c r="Q157" s="143">
        <v>1.2999999999999999E-4</v>
      </c>
      <c r="R157" s="143">
        <f t="shared" ref="R157:R168" si="12">Q157*H157</f>
        <v>6.4700999999999995E-3</v>
      </c>
      <c r="S157" s="143">
        <v>0</v>
      </c>
      <c r="T157" s="144">
        <f t="shared" ref="T157:T168" si="13">S157*H157</f>
        <v>0</v>
      </c>
      <c r="AR157" s="145" t="s">
        <v>158</v>
      </c>
      <c r="AT157" s="145" t="s">
        <v>154</v>
      </c>
      <c r="AU157" s="145" t="s">
        <v>82</v>
      </c>
      <c r="AY157" s="13" t="s">
        <v>151</v>
      </c>
      <c r="BE157" s="146">
        <f t="shared" ref="BE157:BE168" si="14">IF(N157="základní",J157,0)</f>
        <v>3164.38</v>
      </c>
      <c r="BF157" s="146">
        <f t="shared" ref="BF157:BF168" si="15">IF(N157="snížená",J157,0)</f>
        <v>0</v>
      </c>
      <c r="BG157" s="146">
        <f t="shared" ref="BG157:BG168" si="16">IF(N157="zákl. přenesená",J157,0)</f>
        <v>0</v>
      </c>
      <c r="BH157" s="146">
        <f t="shared" ref="BH157:BH168" si="17">IF(N157="sníž. přenesená",J157,0)</f>
        <v>0</v>
      </c>
      <c r="BI157" s="146">
        <f t="shared" ref="BI157:BI168" si="18">IF(N157="nulová",J157,0)</f>
        <v>0</v>
      </c>
      <c r="BJ157" s="13" t="s">
        <v>80</v>
      </c>
      <c r="BK157" s="146">
        <f t="shared" ref="BK157:BK168" si="19">ROUND(I157*H157,2)</f>
        <v>3164.38</v>
      </c>
      <c r="BL157" s="13" t="s">
        <v>158</v>
      </c>
      <c r="BM157" s="145" t="s">
        <v>219</v>
      </c>
    </row>
    <row r="158" spans="2:65" s="1" customFormat="1" ht="24.2" customHeight="1" x14ac:dyDescent="0.2">
      <c r="B158" s="25"/>
      <c r="C158" s="135" t="s">
        <v>220</v>
      </c>
      <c r="D158" s="135" t="s">
        <v>154</v>
      </c>
      <c r="E158" s="136" t="s">
        <v>221</v>
      </c>
      <c r="F158" s="137" t="s">
        <v>222</v>
      </c>
      <c r="G158" s="138" t="s">
        <v>162</v>
      </c>
      <c r="H158" s="139">
        <v>49.77</v>
      </c>
      <c r="I158" s="140">
        <v>133.85</v>
      </c>
      <c r="J158" s="140">
        <f t="shared" si="10"/>
        <v>6661.71</v>
      </c>
      <c r="K158" s="141"/>
      <c r="L158" s="25"/>
      <c r="M158" s="142" t="s">
        <v>1</v>
      </c>
      <c r="N158" s="112" t="s">
        <v>38</v>
      </c>
      <c r="O158" s="143">
        <v>0.308</v>
      </c>
      <c r="P158" s="143">
        <f t="shared" si="11"/>
        <v>15.32916</v>
      </c>
      <c r="Q158" s="143">
        <v>3.4999999999999997E-5</v>
      </c>
      <c r="R158" s="143">
        <f t="shared" si="12"/>
        <v>1.7419499999999999E-3</v>
      </c>
      <c r="S158" s="143">
        <v>0</v>
      </c>
      <c r="T158" s="144">
        <f t="shared" si="13"/>
        <v>0</v>
      </c>
      <c r="AR158" s="145" t="s">
        <v>158</v>
      </c>
      <c r="AT158" s="145" t="s">
        <v>154</v>
      </c>
      <c r="AU158" s="145" t="s">
        <v>82</v>
      </c>
      <c r="AY158" s="13" t="s">
        <v>151</v>
      </c>
      <c r="BE158" s="146">
        <f t="shared" si="14"/>
        <v>6661.71</v>
      </c>
      <c r="BF158" s="146">
        <f t="shared" si="15"/>
        <v>0</v>
      </c>
      <c r="BG158" s="146">
        <f t="shared" si="16"/>
        <v>0</v>
      </c>
      <c r="BH158" s="146">
        <f t="shared" si="17"/>
        <v>0</v>
      </c>
      <c r="BI158" s="146">
        <f t="shared" si="18"/>
        <v>0</v>
      </c>
      <c r="BJ158" s="13" t="s">
        <v>80</v>
      </c>
      <c r="BK158" s="146">
        <f t="shared" si="19"/>
        <v>6661.71</v>
      </c>
      <c r="BL158" s="13" t="s">
        <v>158</v>
      </c>
      <c r="BM158" s="145" t="s">
        <v>223</v>
      </c>
    </row>
    <row r="159" spans="2:65" s="1" customFormat="1" ht="21.75" customHeight="1" x14ac:dyDescent="0.2">
      <c r="B159" s="25"/>
      <c r="C159" s="135" t="s">
        <v>224</v>
      </c>
      <c r="D159" s="135" t="s">
        <v>154</v>
      </c>
      <c r="E159" s="136" t="s">
        <v>225</v>
      </c>
      <c r="F159" s="137" t="s">
        <v>226</v>
      </c>
      <c r="G159" s="138" t="s">
        <v>162</v>
      </c>
      <c r="H159" s="139">
        <v>6.3040000000000003</v>
      </c>
      <c r="I159" s="140">
        <v>125.57</v>
      </c>
      <c r="J159" s="140">
        <f t="shared" si="10"/>
        <v>791.59</v>
      </c>
      <c r="K159" s="141"/>
      <c r="L159" s="25"/>
      <c r="M159" s="142" t="s">
        <v>1</v>
      </c>
      <c r="N159" s="112" t="s">
        <v>38</v>
      </c>
      <c r="O159" s="143">
        <v>0.245</v>
      </c>
      <c r="P159" s="143">
        <f t="shared" si="11"/>
        <v>1.5444800000000001</v>
      </c>
      <c r="Q159" s="143">
        <v>0</v>
      </c>
      <c r="R159" s="143">
        <f t="shared" si="12"/>
        <v>0</v>
      </c>
      <c r="S159" s="143">
        <v>0.13100000000000001</v>
      </c>
      <c r="T159" s="144">
        <f t="shared" si="13"/>
        <v>0.82582400000000011</v>
      </c>
      <c r="AR159" s="145" t="s">
        <v>158</v>
      </c>
      <c r="AT159" s="145" t="s">
        <v>154</v>
      </c>
      <c r="AU159" s="145" t="s">
        <v>82</v>
      </c>
      <c r="AY159" s="13" t="s">
        <v>151</v>
      </c>
      <c r="BE159" s="146">
        <f t="shared" si="14"/>
        <v>791.59</v>
      </c>
      <c r="BF159" s="146">
        <f t="shared" si="15"/>
        <v>0</v>
      </c>
      <c r="BG159" s="146">
        <f t="shared" si="16"/>
        <v>0</v>
      </c>
      <c r="BH159" s="146">
        <f t="shared" si="17"/>
        <v>0</v>
      </c>
      <c r="BI159" s="146">
        <f t="shared" si="18"/>
        <v>0</v>
      </c>
      <c r="BJ159" s="13" t="s">
        <v>80</v>
      </c>
      <c r="BK159" s="146">
        <f t="shared" si="19"/>
        <v>791.59</v>
      </c>
      <c r="BL159" s="13" t="s">
        <v>158</v>
      </c>
      <c r="BM159" s="145" t="s">
        <v>227</v>
      </c>
    </row>
    <row r="160" spans="2:65" s="1" customFormat="1" ht="21.75" customHeight="1" x14ac:dyDescent="0.2">
      <c r="B160" s="25"/>
      <c r="C160" s="135" t="s">
        <v>228</v>
      </c>
      <c r="D160" s="135" t="s">
        <v>154</v>
      </c>
      <c r="E160" s="136" t="s">
        <v>229</v>
      </c>
      <c r="F160" s="137" t="s">
        <v>230</v>
      </c>
      <c r="G160" s="138" t="s">
        <v>162</v>
      </c>
      <c r="H160" s="139">
        <v>9.5399999999999991</v>
      </c>
      <c r="I160" s="140">
        <v>150.16</v>
      </c>
      <c r="J160" s="140">
        <f t="shared" si="10"/>
        <v>1432.53</v>
      </c>
      <c r="K160" s="141"/>
      <c r="L160" s="25"/>
      <c r="M160" s="142" t="s">
        <v>1</v>
      </c>
      <c r="N160" s="112" t="s">
        <v>38</v>
      </c>
      <c r="O160" s="143">
        <v>0.28399999999999997</v>
      </c>
      <c r="P160" s="143">
        <f t="shared" si="11"/>
        <v>2.7093599999999993</v>
      </c>
      <c r="Q160" s="143">
        <v>0</v>
      </c>
      <c r="R160" s="143">
        <f t="shared" si="12"/>
        <v>0</v>
      </c>
      <c r="S160" s="143">
        <v>0.26100000000000001</v>
      </c>
      <c r="T160" s="144">
        <f t="shared" si="13"/>
        <v>2.4899399999999998</v>
      </c>
      <c r="AR160" s="145" t="s">
        <v>158</v>
      </c>
      <c r="AT160" s="145" t="s">
        <v>154</v>
      </c>
      <c r="AU160" s="145" t="s">
        <v>82</v>
      </c>
      <c r="AY160" s="13" t="s">
        <v>151</v>
      </c>
      <c r="BE160" s="146">
        <f t="shared" si="14"/>
        <v>1432.53</v>
      </c>
      <c r="BF160" s="146">
        <f t="shared" si="15"/>
        <v>0</v>
      </c>
      <c r="BG160" s="146">
        <f t="shared" si="16"/>
        <v>0</v>
      </c>
      <c r="BH160" s="146">
        <f t="shared" si="17"/>
        <v>0</v>
      </c>
      <c r="BI160" s="146">
        <f t="shared" si="18"/>
        <v>0</v>
      </c>
      <c r="BJ160" s="13" t="s">
        <v>80</v>
      </c>
      <c r="BK160" s="146">
        <f t="shared" si="19"/>
        <v>1432.53</v>
      </c>
      <c r="BL160" s="13" t="s">
        <v>158</v>
      </c>
      <c r="BM160" s="145" t="s">
        <v>231</v>
      </c>
    </row>
    <row r="161" spans="2:65" s="1" customFormat="1" ht="37.9" customHeight="1" x14ac:dyDescent="0.2">
      <c r="B161" s="25"/>
      <c r="C161" s="135" t="s">
        <v>232</v>
      </c>
      <c r="D161" s="135" t="s">
        <v>154</v>
      </c>
      <c r="E161" s="136" t="s">
        <v>233</v>
      </c>
      <c r="F161" s="137" t="s">
        <v>234</v>
      </c>
      <c r="G161" s="138" t="s">
        <v>200</v>
      </c>
      <c r="H161" s="139">
        <v>4.516</v>
      </c>
      <c r="I161" s="140">
        <v>3661.8</v>
      </c>
      <c r="J161" s="140">
        <f t="shared" si="10"/>
        <v>16536.689999999999</v>
      </c>
      <c r="K161" s="141"/>
      <c r="L161" s="25"/>
      <c r="M161" s="142" t="s">
        <v>1</v>
      </c>
      <c r="N161" s="112" t="s">
        <v>38</v>
      </c>
      <c r="O161" s="143">
        <v>7.1950000000000003</v>
      </c>
      <c r="P161" s="143">
        <f t="shared" si="11"/>
        <v>32.492620000000002</v>
      </c>
      <c r="Q161" s="143">
        <v>0</v>
      </c>
      <c r="R161" s="143">
        <f t="shared" si="12"/>
        <v>0</v>
      </c>
      <c r="S161" s="143">
        <v>2.2000000000000002</v>
      </c>
      <c r="T161" s="144">
        <f t="shared" si="13"/>
        <v>9.9352</v>
      </c>
      <c r="AR161" s="145" t="s">
        <v>158</v>
      </c>
      <c r="AT161" s="145" t="s">
        <v>154</v>
      </c>
      <c r="AU161" s="145" t="s">
        <v>82</v>
      </c>
      <c r="AY161" s="13" t="s">
        <v>151</v>
      </c>
      <c r="BE161" s="146">
        <f t="shared" si="14"/>
        <v>16536.689999999999</v>
      </c>
      <c r="BF161" s="146">
        <f t="shared" si="15"/>
        <v>0</v>
      </c>
      <c r="BG161" s="146">
        <f t="shared" si="16"/>
        <v>0</v>
      </c>
      <c r="BH161" s="146">
        <f t="shared" si="17"/>
        <v>0</v>
      </c>
      <c r="BI161" s="146">
        <f t="shared" si="18"/>
        <v>0</v>
      </c>
      <c r="BJ161" s="13" t="s">
        <v>80</v>
      </c>
      <c r="BK161" s="146">
        <f t="shared" si="19"/>
        <v>16536.689999999999</v>
      </c>
      <c r="BL161" s="13" t="s">
        <v>158</v>
      </c>
      <c r="BM161" s="145" t="s">
        <v>235</v>
      </c>
    </row>
    <row r="162" spans="2:65" s="1" customFormat="1" ht="33" customHeight="1" x14ac:dyDescent="0.2">
      <c r="B162" s="25"/>
      <c r="C162" s="135" t="s">
        <v>236</v>
      </c>
      <c r="D162" s="135" t="s">
        <v>154</v>
      </c>
      <c r="E162" s="136" t="s">
        <v>237</v>
      </c>
      <c r="F162" s="137" t="s">
        <v>238</v>
      </c>
      <c r="G162" s="138" t="s">
        <v>200</v>
      </c>
      <c r="H162" s="139">
        <v>4.516</v>
      </c>
      <c r="I162" s="140">
        <v>1978.93</v>
      </c>
      <c r="J162" s="140">
        <f t="shared" si="10"/>
        <v>8936.85</v>
      </c>
      <c r="K162" s="141"/>
      <c r="L162" s="25"/>
      <c r="M162" s="142" t="s">
        <v>1</v>
      </c>
      <c r="N162" s="112" t="s">
        <v>38</v>
      </c>
      <c r="O162" s="143">
        <v>4.8280000000000003</v>
      </c>
      <c r="P162" s="143">
        <f t="shared" si="11"/>
        <v>21.803248</v>
      </c>
      <c r="Q162" s="143">
        <v>0</v>
      </c>
      <c r="R162" s="143">
        <f t="shared" si="12"/>
        <v>0</v>
      </c>
      <c r="S162" s="143">
        <v>4.3999999999999997E-2</v>
      </c>
      <c r="T162" s="144">
        <f t="shared" si="13"/>
        <v>0.19870399999999999</v>
      </c>
      <c r="AR162" s="145" t="s">
        <v>158</v>
      </c>
      <c r="AT162" s="145" t="s">
        <v>154</v>
      </c>
      <c r="AU162" s="145" t="s">
        <v>82</v>
      </c>
      <c r="AY162" s="13" t="s">
        <v>151</v>
      </c>
      <c r="BE162" s="146">
        <f t="shared" si="14"/>
        <v>8936.85</v>
      </c>
      <c r="BF162" s="146">
        <f t="shared" si="15"/>
        <v>0</v>
      </c>
      <c r="BG162" s="146">
        <f t="shared" si="16"/>
        <v>0</v>
      </c>
      <c r="BH162" s="146">
        <f t="shared" si="17"/>
        <v>0</v>
      </c>
      <c r="BI162" s="146">
        <f t="shared" si="18"/>
        <v>0</v>
      </c>
      <c r="BJ162" s="13" t="s">
        <v>80</v>
      </c>
      <c r="BK162" s="146">
        <f t="shared" si="19"/>
        <v>8936.85</v>
      </c>
      <c r="BL162" s="13" t="s">
        <v>158</v>
      </c>
      <c r="BM162" s="145" t="s">
        <v>239</v>
      </c>
    </row>
    <row r="163" spans="2:65" s="1" customFormat="1" ht="24.2" customHeight="1" x14ac:dyDescent="0.2">
      <c r="B163" s="25"/>
      <c r="C163" s="135" t="s">
        <v>7</v>
      </c>
      <c r="D163" s="135" t="s">
        <v>154</v>
      </c>
      <c r="E163" s="136" t="s">
        <v>240</v>
      </c>
      <c r="F163" s="137" t="s">
        <v>241</v>
      </c>
      <c r="G163" s="138" t="s">
        <v>162</v>
      </c>
      <c r="H163" s="139">
        <v>50.17</v>
      </c>
      <c r="I163" s="140">
        <v>122.42</v>
      </c>
      <c r="J163" s="140">
        <f t="shared" si="10"/>
        <v>6141.81</v>
      </c>
      <c r="K163" s="141"/>
      <c r="L163" s="25"/>
      <c r="M163" s="142" t="s">
        <v>1</v>
      </c>
      <c r="N163" s="112" t="s">
        <v>38</v>
      </c>
      <c r="O163" s="143">
        <v>0.23300000000000001</v>
      </c>
      <c r="P163" s="143">
        <f t="shared" si="11"/>
        <v>11.689610000000002</v>
      </c>
      <c r="Q163" s="143">
        <v>0</v>
      </c>
      <c r="R163" s="143">
        <f t="shared" si="12"/>
        <v>0</v>
      </c>
      <c r="S163" s="143">
        <v>5.7000000000000002E-2</v>
      </c>
      <c r="T163" s="144">
        <f t="shared" si="13"/>
        <v>2.8596900000000001</v>
      </c>
      <c r="AR163" s="145" t="s">
        <v>158</v>
      </c>
      <c r="AT163" s="145" t="s">
        <v>154</v>
      </c>
      <c r="AU163" s="145" t="s">
        <v>82</v>
      </c>
      <c r="AY163" s="13" t="s">
        <v>151</v>
      </c>
      <c r="BE163" s="146">
        <f t="shared" si="14"/>
        <v>6141.81</v>
      </c>
      <c r="BF163" s="146">
        <f t="shared" si="15"/>
        <v>0</v>
      </c>
      <c r="BG163" s="146">
        <f t="shared" si="16"/>
        <v>0</v>
      </c>
      <c r="BH163" s="146">
        <f t="shared" si="17"/>
        <v>0</v>
      </c>
      <c r="BI163" s="146">
        <f t="shared" si="18"/>
        <v>0</v>
      </c>
      <c r="BJ163" s="13" t="s">
        <v>80</v>
      </c>
      <c r="BK163" s="146">
        <f t="shared" si="19"/>
        <v>6141.81</v>
      </c>
      <c r="BL163" s="13" t="s">
        <v>158</v>
      </c>
      <c r="BM163" s="145" t="s">
        <v>242</v>
      </c>
    </row>
    <row r="164" spans="2:65" s="1" customFormat="1" ht="21.75" customHeight="1" x14ac:dyDescent="0.2">
      <c r="B164" s="25"/>
      <c r="C164" s="135" t="s">
        <v>243</v>
      </c>
      <c r="D164" s="135" t="s">
        <v>154</v>
      </c>
      <c r="E164" s="136" t="s">
        <v>244</v>
      </c>
      <c r="F164" s="137" t="s">
        <v>245</v>
      </c>
      <c r="G164" s="138" t="s">
        <v>162</v>
      </c>
      <c r="H164" s="139">
        <v>7.07</v>
      </c>
      <c r="I164" s="140">
        <v>384.88</v>
      </c>
      <c r="J164" s="140">
        <f t="shared" si="10"/>
        <v>2721.1</v>
      </c>
      <c r="K164" s="141"/>
      <c r="L164" s="25"/>
      <c r="M164" s="142" t="s">
        <v>1</v>
      </c>
      <c r="N164" s="112" t="s">
        <v>38</v>
      </c>
      <c r="O164" s="143">
        <v>0.93899999999999995</v>
      </c>
      <c r="P164" s="143">
        <f t="shared" si="11"/>
        <v>6.6387299999999998</v>
      </c>
      <c r="Q164" s="143">
        <v>0</v>
      </c>
      <c r="R164" s="143">
        <f t="shared" si="12"/>
        <v>0</v>
      </c>
      <c r="S164" s="143">
        <v>7.5999999999999998E-2</v>
      </c>
      <c r="T164" s="144">
        <f t="shared" si="13"/>
        <v>0.53732000000000002</v>
      </c>
      <c r="AR164" s="145" t="s">
        <v>158</v>
      </c>
      <c r="AT164" s="145" t="s">
        <v>154</v>
      </c>
      <c r="AU164" s="145" t="s">
        <v>82</v>
      </c>
      <c r="AY164" s="13" t="s">
        <v>151</v>
      </c>
      <c r="BE164" s="146">
        <f t="shared" si="14"/>
        <v>2721.1</v>
      </c>
      <c r="BF164" s="146">
        <f t="shared" si="15"/>
        <v>0</v>
      </c>
      <c r="BG164" s="146">
        <f t="shared" si="16"/>
        <v>0</v>
      </c>
      <c r="BH164" s="146">
        <f t="shared" si="17"/>
        <v>0</v>
      </c>
      <c r="BI164" s="146">
        <f t="shared" si="18"/>
        <v>0</v>
      </c>
      <c r="BJ164" s="13" t="s">
        <v>80</v>
      </c>
      <c r="BK164" s="146">
        <f t="shared" si="19"/>
        <v>2721.1</v>
      </c>
      <c r="BL164" s="13" t="s">
        <v>158</v>
      </c>
      <c r="BM164" s="145" t="s">
        <v>246</v>
      </c>
    </row>
    <row r="165" spans="2:65" s="1" customFormat="1" ht="24.2" customHeight="1" x14ac:dyDescent="0.2">
      <c r="B165" s="25"/>
      <c r="C165" s="135" t="s">
        <v>247</v>
      </c>
      <c r="D165" s="135" t="s">
        <v>154</v>
      </c>
      <c r="E165" s="136" t="s">
        <v>248</v>
      </c>
      <c r="F165" s="137" t="s">
        <v>249</v>
      </c>
      <c r="G165" s="138" t="s">
        <v>200</v>
      </c>
      <c r="H165" s="139">
        <v>0.44600000000000001</v>
      </c>
      <c r="I165" s="140">
        <v>1310</v>
      </c>
      <c r="J165" s="140">
        <f t="shared" si="10"/>
        <v>584.26</v>
      </c>
      <c r="K165" s="141"/>
      <c r="L165" s="25"/>
      <c r="M165" s="142" t="s">
        <v>1</v>
      </c>
      <c r="N165" s="112" t="s">
        <v>38</v>
      </c>
      <c r="O165" s="143">
        <v>3.1960000000000002</v>
      </c>
      <c r="P165" s="143">
        <f t="shared" si="11"/>
        <v>1.425416</v>
      </c>
      <c r="Q165" s="143">
        <v>0</v>
      </c>
      <c r="R165" s="143">
        <f t="shared" si="12"/>
        <v>0</v>
      </c>
      <c r="S165" s="143">
        <v>1.8</v>
      </c>
      <c r="T165" s="144">
        <f t="shared" si="13"/>
        <v>0.80280000000000007</v>
      </c>
      <c r="AR165" s="145" t="s">
        <v>158</v>
      </c>
      <c r="AT165" s="145" t="s">
        <v>154</v>
      </c>
      <c r="AU165" s="145" t="s">
        <v>82</v>
      </c>
      <c r="AY165" s="13" t="s">
        <v>151</v>
      </c>
      <c r="BE165" s="146">
        <f t="shared" si="14"/>
        <v>584.26</v>
      </c>
      <c r="BF165" s="146">
        <f t="shared" si="15"/>
        <v>0</v>
      </c>
      <c r="BG165" s="146">
        <f t="shared" si="16"/>
        <v>0</v>
      </c>
      <c r="BH165" s="146">
        <f t="shared" si="17"/>
        <v>0</v>
      </c>
      <c r="BI165" s="146">
        <f t="shared" si="18"/>
        <v>0</v>
      </c>
      <c r="BJ165" s="13" t="s">
        <v>80</v>
      </c>
      <c r="BK165" s="146">
        <f t="shared" si="19"/>
        <v>584.26</v>
      </c>
      <c r="BL165" s="13" t="s">
        <v>158</v>
      </c>
      <c r="BM165" s="145" t="s">
        <v>250</v>
      </c>
    </row>
    <row r="166" spans="2:65" s="1" customFormat="1" ht="37.9" customHeight="1" x14ac:dyDescent="0.2">
      <c r="B166" s="25"/>
      <c r="C166" s="135" t="s">
        <v>251</v>
      </c>
      <c r="D166" s="135" t="s">
        <v>154</v>
      </c>
      <c r="E166" s="136" t="s">
        <v>252</v>
      </c>
      <c r="F166" s="137" t="s">
        <v>253</v>
      </c>
      <c r="G166" s="138" t="s">
        <v>162</v>
      </c>
      <c r="H166" s="139">
        <v>50.17</v>
      </c>
      <c r="I166" s="140">
        <v>135.26</v>
      </c>
      <c r="J166" s="140">
        <f t="shared" si="10"/>
        <v>6785.99</v>
      </c>
      <c r="K166" s="141"/>
      <c r="L166" s="25"/>
      <c r="M166" s="142" t="s">
        <v>1</v>
      </c>
      <c r="N166" s="112" t="s">
        <v>38</v>
      </c>
      <c r="O166" s="143">
        <v>0.33</v>
      </c>
      <c r="P166" s="143">
        <f t="shared" si="11"/>
        <v>16.556100000000001</v>
      </c>
      <c r="Q166" s="143">
        <v>0</v>
      </c>
      <c r="R166" s="143">
        <f t="shared" si="12"/>
        <v>0</v>
      </c>
      <c r="S166" s="143">
        <v>0.05</v>
      </c>
      <c r="T166" s="144">
        <f t="shared" si="13"/>
        <v>2.5085000000000002</v>
      </c>
      <c r="AR166" s="145" t="s">
        <v>158</v>
      </c>
      <c r="AT166" s="145" t="s">
        <v>154</v>
      </c>
      <c r="AU166" s="145" t="s">
        <v>82</v>
      </c>
      <c r="AY166" s="13" t="s">
        <v>151</v>
      </c>
      <c r="BE166" s="146">
        <f t="shared" si="14"/>
        <v>6785.99</v>
      </c>
      <c r="BF166" s="146">
        <f t="shared" si="15"/>
        <v>0</v>
      </c>
      <c r="BG166" s="146">
        <f t="shared" si="16"/>
        <v>0</v>
      </c>
      <c r="BH166" s="146">
        <f t="shared" si="17"/>
        <v>0</v>
      </c>
      <c r="BI166" s="146">
        <f t="shared" si="18"/>
        <v>0</v>
      </c>
      <c r="BJ166" s="13" t="s">
        <v>80</v>
      </c>
      <c r="BK166" s="146">
        <f t="shared" si="19"/>
        <v>6785.99</v>
      </c>
      <c r="BL166" s="13" t="s">
        <v>158</v>
      </c>
      <c r="BM166" s="145" t="s">
        <v>254</v>
      </c>
    </row>
    <row r="167" spans="2:65" s="1" customFormat="1" ht="37.9" customHeight="1" x14ac:dyDescent="0.2">
      <c r="B167" s="25"/>
      <c r="C167" s="135" t="s">
        <v>255</v>
      </c>
      <c r="D167" s="135" t="s">
        <v>154</v>
      </c>
      <c r="E167" s="136" t="s">
        <v>256</v>
      </c>
      <c r="F167" s="137" t="s">
        <v>257</v>
      </c>
      <c r="G167" s="138" t="s">
        <v>162</v>
      </c>
      <c r="H167" s="139">
        <v>150.91999999999999</v>
      </c>
      <c r="I167" s="140">
        <v>106.57</v>
      </c>
      <c r="J167" s="140">
        <f t="shared" si="10"/>
        <v>16083.54</v>
      </c>
      <c r="K167" s="141"/>
      <c r="L167" s="25"/>
      <c r="M167" s="142" t="s">
        <v>1</v>
      </c>
      <c r="N167" s="112" t="s">
        <v>38</v>
      </c>
      <c r="O167" s="143">
        <v>0.26</v>
      </c>
      <c r="P167" s="143">
        <f t="shared" si="11"/>
        <v>39.239199999999997</v>
      </c>
      <c r="Q167" s="143">
        <v>0</v>
      </c>
      <c r="R167" s="143">
        <f t="shared" si="12"/>
        <v>0</v>
      </c>
      <c r="S167" s="143">
        <v>4.5999999999999999E-2</v>
      </c>
      <c r="T167" s="144">
        <f t="shared" si="13"/>
        <v>6.9423199999999996</v>
      </c>
      <c r="AR167" s="145" t="s">
        <v>158</v>
      </c>
      <c r="AT167" s="145" t="s">
        <v>154</v>
      </c>
      <c r="AU167" s="145" t="s">
        <v>82</v>
      </c>
      <c r="AY167" s="13" t="s">
        <v>151</v>
      </c>
      <c r="BE167" s="146">
        <f t="shared" si="14"/>
        <v>16083.54</v>
      </c>
      <c r="BF167" s="146">
        <f t="shared" si="15"/>
        <v>0</v>
      </c>
      <c r="BG167" s="146">
        <f t="shared" si="16"/>
        <v>0</v>
      </c>
      <c r="BH167" s="146">
        <f t="shared" si="17"/>
        <v>0</v>
      </c>
      <c r="BI167" s="146">
        <f t="shared" si="18"/>
        <v>0</v>
      </c>
      <c r="BJ167" s="13" t="s">
        <v>80</v>
      </c>
      <c r="BK167" s="146">
        <f t="shared" si="19"/>
        <v>16083.54</v>
      </c>
      <c r="BL167" s="13" t="s">
        <v>158</v>
      </c>
      <c r="BM167" s="145" t="s">
        <v>258</v>
      </c>
    </row>
    <row r="168" spans="2:65" s="1" customFormat="1" ht="24.2" customHeight="1" x14ac:dyDescent="0.2">
      <c r="B168" s="25"/>
      <c r="C168" s="135" t="s">
        <v>259</v>
      </c>
      <c r="D168" s="135" t="s">
        <v>154</v>
      </c>
      <c r="E168" s="136" t="s">
        <v>260</v>
      </c>
      <c r="F168" s="137" t="s">
        <v>261</v>
      </c>
      <c r="G168" s="138" t="s">
        <v>214</v>
      </c>
      <c r="H168" s="139">
        <v>1</v>
      </c>
      <c r="I168" s="140">
        <v>6600</v>
      </c>
      <c r="J168" s="140">
        <f t="shared" si="10"/>
        <v>6600</v>
      </c>
      <c r="K168" s="141"/>
      <c r="L168" s="25"/>
      <c r="M168" s="142" t="s">
        <v>1</v>
      </c>
      <c r="N168" s="112" t="s">
        <v>38</v>
      </c>
      <c r="O168" s="143">
        <v>0</v>
      </c>
      <c r="P168" s="143">
        <f t="shared" si="11"/>
        <v>0</v>
      </c>
      <c r="Q168" s="143">
        <v>0</v>
      </c>
      <c r="R168" s="143">
        <f t="shared" si="12"/>
        <v>0</v>
      </c>
      <c r="S168" s="143">
        <v>0</v>
      </c>
      <c r="T168" s="144">
        <f t="shared" si="13"/>
        <v>0</v>
      </c>
      <c r="AR168" s="145" t="s">
        <v>158</v>
      </c>
      <c r="AT168" s="145" t="s">
        <v>154</v>
      </c>
      <c r="AU168" s="145" t="s">
        <v>82</v>
      </c>
      <c r="AY168" s="13" t="s">
        <v>151</v>
      </c>
      <c r="BE168" s="146">
        <f t="shared" si="14"/>
        <v>6600</v>
      </c>
      <c r="BF168" s="146">
        <f t="shared" si="15"/>
        <v>0</v>
      </c>
      <c r="BG168" s="146">
        <f t="shared" si="16"/>
        <v>0</v>
      </c>
      <c r="BH168" s="146">
        <f t="shared" si="17"/>
        <v>0</v>
      </c>
      <c r="BI168" s="146">
        <f t="shared" si="18"/>
        <v>0</v>
      </c>
      <c r="BJ168" s="13" t="s">
        <v>80</v>
      </c>
      <c r="BK168" s="146">
        <f t="shared" si="19"/>
        <v>6600</v>
      </c>
      <c r="BL168" s="13" t="s">
        <v>158</v>
      </c>
      <c r="BM168" s="145" t="s">
        <v>262</v>
      </c>
    </row>
    <row r="169" spans="2:65" s="11" customFormat="1" ht="22.9" customHeight="1" x14ac:dyDescent="0.2">
      <c r="B169" s="124"/>
      <c r="D169" s="125" t="s">
        <v>72</v>
      </c>
      <c r="E169" s="133" t="s">
        <v>263</v>
      </c>
      <c r="F169" s="133" t="s">
        <v>264</v>
      </c>
      <c r="J169" s="134">
        <f>BK169</f>
        <v>87766.85</v>
      </c>
      <c r="L169" s="124"/>
      <c r="M169" s="128"/>
      <c r="P169" s="129">
        <f>SUM(P170:P178)</f>
        <v>75.612671000000006</v>
      </c>
      <c r="R169" s="129">
        <f>SUM(R170:R178)</f>
        <v>0</v>
      </c>
      <c r="T169" s="130">
        <f>SUM(T170:T178)</f>
        <v>0</v>
      </c>
      <c r="AR169" s="125" t="s">
        <v>80</v>
      </c>
      <c r="AT169" s="131" t="s">
        <v>72</v>
      </c>
      <c r="AU169" s="131" t="s">
        <v>80</v>
      </c>
      <c r="AY169" s="125" t="s">
        <v>151</v>
      </c>
      <c r="BK169" s="132">
        <f>SUM(BK170:BK178)</f>
        <v>87766.85</v>
      </c>
    </row>
    <row r="170" spans="2:65" s="1" customFormat="1" ht="24.2" customHeight="1" x14ac:dyDescent="0.2">
      <c r="B170" s="25"/>
      <c r="C170" s="135" t="s">
        <v>265</v>
      </c>
      <c r="D170" s="135" t="s">
        <v>154</v>
      </c>
      <c r="E170" s="136" t="s">
        <v>266</v>
      </c>
      <c r="F170" s="137" t="s">
        <v>267</v>
      </c>
      <c r="G170" s="138" t="s">
        <v>209</v>
      </c>
      <c r="H170" s="139">
        <v>27.809000000000001</v>
      </c>
      <c r="I170" s="140">
        <v>928.01</v>
      </c>
      <c r="J170" s="140">
        <f>ROUND(I170*H170,2)</f>
        <v>25807.03</v>
      </c>
      <c r="K170" s="141"/>
      <c r="L170" s="25"/>
      <c r="M170" s="142" t="s">
        <v>1</v>
      </c>
      <c r="N170" s="112" t="s">
        <v>38</v>
      </c>
      <c r="O170" s="143">
        <v>2.42</v>
      </c>
      <c r="P170" s="143">
        <f>O170*H170</f>
        <v>67.297780000000003</v>
      </c>
      <c r="Q170" s="143">
        <v>0</v>
      </c>
      <c r="R170" s="143">
        <f>Q170*H170</f>
        <v>0</v>
      </c>
      <c r="S170" s="143">
        <v>0</v>
      </c>
      <c r="T170" s="144">
        <f>S170*H170</f>
        <v>0</v>
      </c>
      <c r="AR170" s="145" t="s">
        <v>158</v>
      </c>
      <c r="AT170" s="145" t="s">
        <v>154</v>
      </c>
      <c r="AU170" s="145" t="s">
        <v>82</v>
      </c>
      <c r="AY170" s="13" t="s">
        <v>151</v>
      </c>
      <c r="BE170" s="146">
        <f>IF(N170="základní",J170,0)</f>
        <v>25807.03</v>
      </c>
      <c r="BF170" s="146">
        <f>IF(N170="snížená",J170,0)</f>
        <v>0</v>
      </c>
      <c r="BG170" s="146">
        <f>IF(N170="zákl. přenesená",J170,0)</f>
        <v>0</v>
      </c>
      <c r="BH170" s="146">
        <f>IF(N170="sníž. přenesená",J170,0)</f>
        <v>0</v>
      </c>
      <c r="BI170" s="146">
        <f>IF(N170="nulová",J170,0)</f>
        <v>0</v>
      </c>
      <c r="BJ170" s="13" t="s">
        <v>80</v>
      </c>
      <c r="BK170" s="146">
        <f>ROUND(I170*H170,2)</f>
        <v>25807.03</v>
      </c>
      <c r="BL170" s="13" t="s">
        <v>158</v>
      </c>
      <c r="BM170" s="145" t="s">
        <v>268</v>
      </c>
    </row>
    <row r="171" spans="2:65" s="1" customFormat="1" ht="24.2" customHeight="1" x14ac:dyDescent="0.2">
      <c r="B171" s="25"/>
      <c r="C171" s="135" t="s">
        <v>269</v>
      </c>
      <c r="D171" s="135" t="s">
        <v>154</v>
      </c>
      <c r="E171" s="136" t="s">
        <v>270</v>
      </c>
      <c r="F171" s="137" t="s">
        <v>271</v>
      </c>
      <c r="G171" s="138" t="s">
        <v>209</v>
      </c>
      <c r="H171" s="139">
        <v>27.809000000000001</v>
      </c>
      <c r="I171" s="140">
        <v>314.45</v>
      </c>
      <c r="J171" s="140">
        <f>ROUND(I171*H171,2)</f>
        <v>8744.5400000000009</v>
      </c>
      <c r="K171" s="141"/>
      <c r="L171" s="25"/>
      <c r="M171" s="142" t="s">
        <v>1</v>
      </c>
      <c r="N171" s="112" t="s">
        <v>38</v>
      </c>
      <c r="O171" s="143">
        <v>0.125</v>
      </c>
      <c r="P171" s="143">
        <f>O171*H171</f>
        <v>3.4761250000000001</v>
      </c>
      <c r="Q171" s="143">
        <v>0</v>
      </c>
      <c r="R171" s="143">
        <f>Q171*H171</f>
        <v>0</v>
      </c>
      <c r="S171" s="143">
        <v>0</v>
      </c>
      <c r="T171" s="144">
        <f>S171*H171</f>
        <v>0</v>
      </c>
      <c r="AR171" s="145" t="s">
        <v>158</v>
      </c>
      <c r="AT171" s="145" t="s">
        <v>154</v>
      </c>
      <c r="AU171" s="145" t="s">
        <v>82</v>
      </c>
      <c r="AY171" s="13" t="s">
        <v>151</v>
      </c>
      <c r="BE171" s="146">
        <f>IF(N171="základní",J171,0)</f>
        <v>8744.5400000000009</v>
      </c>
      <c r="BF171" s="146">
        <f>IF(N171="snížená",J171,0)</f>
        <v>0</v>
      </c>
      <c r="BG171" s="146">
        <f>IF(N171="zákl. přenesená",J171,0)</f>
        <v>0</v>
      </c>
      <c r="BH171" s="146">
        <f>IF(N171="sníž. přenesená",J171,0)</f>
        <v>0</v>
      </c>
      <c r="BI171" s="146">
        <f>IF(N171="nulová",J171,0)</f>
        <v>0</v>
      </c>
      <c r="BJ171" s="13" t="s">
        <v>80</v>
      </c>
      <c r="BK171" s="146">
        <f>ROUND(I171*H171,2)</f>
        <v>8744.5400000000009</v>
      </c>
      <c r="BL171" s="13" t="s">
        <v>158</v>
      </c>
      <c r="BM171" s="145" t="s">
        <v>272</v>
      </c>
    </row>
    <row r="172" spans="2:65" s="1" customFormat="1" ht="24.2" customHeight="1" x14ac:dyDescent="0.2">
      <c r="B172" s="25"/>
      <c r="C172" s="135" t="s">
        <v>273</v>
      </c>
      <c r="D172" s="135" t="s">
        <v>154</v>
      </c>
      <c r="E172" s="136" t="s">
        <v>274</v>
      </c>
      <c r="F172" s="137" t="s">
        <v>275</v>
      </c>
      <c r="G172" s="138" t="s">
        <v>209</v>
      </c>
      <c r="H172" s="139">
        <v>806.46100000000001</v>
      </c>
      <c r="I172" s="140">
        <v>13.74</v>
      </c>
      <c r="J172" s="140">
        <f>ROUND(I172*H172,2)</f>
        <v>11080.77</v>
      </c>
      <c r="K172" s="141"/>
      <c r="L172" s="25"/>
      <c r="M172" s="142" t="s">
        <v>1</v>
      </c>
      <c r="N172" s="112" t="s">
        <v>38</v>
      </c>
      <c r="O172" s="143">
        <v>6.0000000000000001E-3</v>
      </c>
      <c r="P172" s="143">
        <f>O172*H172</f>
        <v>4.8387660000000006</v>
      </c>
      <c r="Q172" s="143">
        <v>0</v>
      </c>
      <c r="R172" s="143">
        <f>Q172*H172</f>
        <v>0</v>
      </c>
      <c r="S172" s="143">
        <v>0</v>
      </c>
      <c r="T172" s="144">
        <f>S172*H172</f>
        <v>0</v>
      </c>
      <c r="AR172" s="145" t="s">
        <v>158</v>
      </c>
      <c r="AT172" s="145" t="s">
        <v>154</v>
      </c>
      <c r="AU172" s="145" t="s">
        <v>82</v>
      </c>
      <c r="AY172" s="13" t="s">
        <v>151</v>
      </c>
      <c r="BE172" s="146">
        <f>IF(N172="základní",J172,0)</f>
        <v>11080.77</v>
      </c>
      <c r="BF172" s="146">
        <f>IF(N172="snížená",J172,0)</f>
        <v>0</v>
      </c>
      <c r="BG172" s="146">
        <f>IF(N172="zákl. přenesená",J172,0)</f>
        <v>0</v>
      </c>
      <c r="BH172" s="146">
        <f>IF(N172="sníž. přenesená",J172,0)</f>
        <v>0</v>
      </c>
      <c r="BI172" s="146">
        <f>IF(N172="nulová",J172,0)</f>
        <v>0</v>
      </c>
      <c r="BJ172" s="13" t="s">
        <v>80</v>
      </c>
      <c r="BK172" s="146">
        <f>ROUND(I172*H172,2)</f>
        <v>11080.77</v>
      </c>
      <c r="BL172" s="13" t="s">
        <v>158</v>
      </c>
      <c r="BM172" s="145" t="s">
        <v>276</v>
      </c>
    </row>
    <row r="173" spans="2:65" s="1" customFormat="1" ht="19.5" x14ac:dyDescent="0.2">
      <c r="B173" s="25"/>
      <c r="D173" s="147" t="s">
        <v>167</v>
      </c>
      <c r="F173" s="148" t="s">
        <v>277</v>
      </c>
      <c r="L173" s="25"/>
      <c r="M173" s="149"/>
      <c r="T173" s="49"/>
      <c r="AT173" s="13" t="s">
        <v>167</v>
      </c>
      <c r="AU173" s="13" t="s">
        <v>82</v>
      </c>
    </row>
    <row r="174" spans="2:65" s="1" customFormat="1" ht="37.9" customHeight="1" x14ac:dyDescent="0.2">
      <c r="B174" s="25"/>
      <c r="C174" s="135" t="s">
        <v>278</v>
      </c>
      <c r="D174" s="135" t="s">
        <v>154</v>
      </c>
      <c r="E174" s="136" t="s">
        <v>279</v>
      </c>
      <c r="F174" s="137" t="s">
        <v>280</v>
      </c>
      <c r="G174" s="138" t="s">
        <v>209</v>
      </c>
      <c r="H174" s="139">
        <v>10.134</v>
      </c>
      <c r="I174" s="140">
        <v>1520</v>
      </c>
      <c r="J174" s="140">
        <f>ROUND(I174*H174,2)</f>
        <v>15403.68</v>
      </c>
      <c r="K174" s="141"/>
      <c r="L174" s="25"/>
      <c r="M174" s="142" t="s">
        <v>1</v>
      </c>
      <c r="N174" s="112" t="s">
        <v>38</v>
      </c>
      <c r="O174" s="143">
        <v>0</v>
      </c>
      <c r="P174" s="143">
        <f>O174*H174</f>
        <v>0</v>
      </c>
      <c r="Q174" s="143">
        <v>0</v>
      </c>
      <c r="R174" s="143">
        <f>Q174*H174</f>
        <v>0</v>
      </c>
      <c r="S174" s="143">
        <v>0</v>
      </c>
      <c r="T174" s="144">
        <f>S174*H174</f>
        <v>0</v>
      </c>
      <c r="AR174" s="145" t="s">
        <v>158</v>
      </c>
      <c r="AT174" s="145" t="s">
        <v>154</v>
      </c>
      <c r="AU174" s="145" t="s">
        <v>82</v>
      </c>
      <c r="AY174" s="13" t="s">
        <v>151</v>
      </c>
      <c r="BE174" s="146">
        <f>IF(N174="základní",J174,0)</f>
        <v>15403.68</v>
      </c>
      <c r="BF174" s="146">
        <f>IF(N174="snížená",J174,0)</f>
        <v>0</v>
      </c>
      <c r="BG174" s="146">
        <f>IF(N174="zákl. přenesená",J174,0)</f>
        <v>0</v>
      </c>
      <c r="BH174" s="146">
        <f>IF(N174="sníž. přenesená",J174,0)</f>
        <v>0</v>
      </c>
      <c r="BI174" s="146">
        <f>IF(N174="nulová",J174,0)</f>
        <v>0</v>
      </c>
      <c r="BJ174" s="13" t="s">
        <v>80</v>
      </c>
      <c r="BK174" s="146">
        <f>ROUND(I174*H174,2)</f>
        <v>15403.68</v>
      </c>
      <c r="BL174" s="13" t="s">
        <v>158</v>
      </c>
      <c r="BM174" s="145" t="s">
        <v>281</v>
      </c>
    </row>
    <row r="175" spans="2:65" s="1" customFormat="1" ht="33" customHeight="1" x14ac:dyDescent="0.2">
      <c r="B175" s="25"/>
      <c r="C175" s="135" t="s">
        <v>282</v>
      </c>
      <c r="D175" s="135" t="s">
        <v>154</v>
      </c>
      <c r="E175" s="136" t="s">
        <v>283</v>
      </c>
      <c r="F175" s="137" t="s">
        <v>284</v>
      </c>
      <c r="G175" s="138" t="s">
        <v>209</v>
      </c>
      <c r="H175" s="139">
        <v>4.1189999999999998</v>
      </c>
      <c r="I175" s="140">
        <v>1420</v>
      </c>
      <c r="J175" s="140">
        <f>ROUND(I175*H175,2)</f>
        <v>5848.98</v>
      </c>
      <c r="K175" s="141"/>
      <c r="L175" s="25"/>
      <c r="M175" s="142" t="s">
        <v>1</v>
      </c>
      <c r="N175" s="112" t="s">
        <v>38</v>
      </c>
      <c r="O175" s="143">
        <v>0</v>
      </c>
      <c r="P175" s="143">
        <f>O175*H175</f>
        <v>0</v>
      </c>
      <c r="Q175" s="143">
        <v>0</v>
      </c>
      <c r="R175" s="143">
        <f>Q175*H175</f>
        <v>0</v>
      </c>
      <c r="S175" s="143">
        <v>0</v>
      </c>
      <c r="T175" s="144">
        <f>S175*H175</f>
        <v>0</v>
      </c>
      <c r="AR175" s="145" t="s">
        <v>158</v>
      </c>
      <c r="AT175" s="145" t="s">
        <v>154</v>
      </c>
      <c r="AU175" s="145" t="s">
        <v>82</v>
      </c>
      <c r="AY175" s="13" t="s">
        <v>151</v>
      </c>
      <c r="BE175" s="146">
        <f>IF(N175="základní",J175,0)</f>
        <v>5848.98</v>
      </c>
      <c r="BF175" s="146">
        <f>IF(N175="snížená",J175,0)</f>
        <v>0</v>
      </c>
      <c r="BG175" s="146">
        <f>IF(N175="zákl. přenesená",J175,0)</f>
        <v>0</v>
      </c>
      <c r="BH175" s="146">
        <f>IF(N175="sníž. přenesená",J175,0)</f>
        <v>0</v>
      </c>
      <c r="BI175" s="146">
        <f>IF(N175="nulová",J175,0)</f>
        <v>0</v>
      </c>
      <c r="BJ175" s="13" t="s">
        <v>80</v>
      </c>
      <c r="BK175" s="146">
        <f>ROUND(I175*H175,2)</f>
        <v>5848.98</v>
      </c>
      <c r="BL175" s="13" t="s">
        <v>158</v>
      </c>
      <c r="BM175" s="145" t="s">
        <v>285</v>
      </c>
    </row>
    <row r="176" spans="2:65" s="1" customFormat="1" ht="33" customHeight="1" x14ac:dyDescent="0.2">
      <c r="B176" s="25"/>
      <c r="C176" s="135" t="s">
        <v>286</v>
      </c>
      <c r="D176" s="135" t="s">
        <v>154</v>
      </c>
      <c r="E176" s="136" t="s">
        <v>287</v>
      </c>
      <c r="F176" s="137" t="s">
        <v>288</v>
      </c>
      <c r="G176" s="138" t="s">
        <v>209</v>
      </c>
      <c r="H176" s="139">
        <v>3.6040000000000001</v>
      </c>
      <c r="I176" s="140">
        <v>1550</v>
      </c>
      <c r="J176" s="140">
        <f>ROUND(I176*H176,2)</f>
        <v>5586.2</v>
      </c>
      <c r="K176" s="141"/>
      <c r="L176" s="25"/>
      <c r="M176" s="142" t="s">
        <v>1</v>
      </c>
      <c r="N176" s="112" t="s">
        <v>38</v>
      </c>
      <c r="O176" s="143">
        <v>0</v>
      </c>
      <c r="P176" s="143">
        <f>O176*H176</f>
        <v>0</v>
      </c>
      <c r="Q176" s="143">
        <v>0</v>
      </c>
      <c r="R176" s="143">
        <f>Q176*H176</f>
        <v>0</v>
      </c>
      <c r="S176" s="143">
        <v>0</v>
      </c>
      <c r="T176" s="144">
        <f>S176*H176</f>
        <v>0</v>
      </c>
      <c r="AR176" s="145" t="s">
        <v>158</v>
      </c>
      <c r="AT176" s="145" t="s">
        <v>154</v>
      </c>
      <c r="AU176" s="145" t="s">
        <v>82</v>
      </c>
      <c r="AY176" s="13" t="s">
        <v>151</v>
      </c>
      <c r="BE176" s="146">
        <f>IF(N176="základní",J176,0)</f>
        <v>5586.2</v>
      </c>
      <c r="BF176" s="146">
        <f>IF(N176="snížená",J176,0)</f>
        <v>0</v>
      </c>
      <c r="BG176" s="146">
        <f>IF(N176="zákl. přenesená",J176,0)</f>
        <v>0</v>
      </c>
      <c r="BH176" s="146">
        <f>IF(N176="sníž. přenesená",J176,0)</f>
        <v>0</v>
      </c>
      <c r="BI176" s="146">
        <f>IF(N176="nulová",J176,0)</f>
        <v>0</v>
      </c>
      <c r="BJ176" s="13" t="s">
        <v>80</v>
      </c>
      <c r="BK176" s="146">
        <f>ROUND(I176*H176,2)</f>
        <v>5586.2</v>
      </c>
      <c r="BL176" s="13" t="s">
        <v>158</v>
      </c>
      <c r="BM176" s="145" t="s">
        <v>289</v>
      </c>
    </row>
    <row r="177" spans="2:65" s="1" customFormat="1" ht="49.15" customHeight="1" x14ac:dyDescent="0.2">
      <c r="B177" s="25"/>
      <c r="C177" s="135" t="s">
        <v>290</v>
      </c>
      <c r="D177" s="135" t="s">
        <v>154</v>
      </c>
      <c r="E177" s="136" t="s">
        <v>291</v>
      </c>
      <c r="F177" s="137" t="s">
        <v>292</v>
      </c>
      <c r="G177" s="138" t="s">
        <v>209</v>
      </c>
      <c r="H177" s="139">
        <v>9.48</v>
      </c>
      <c r="I177" s="140">
        <v>1520</v>
      </c>
      <c r="J177" s="140">
        <f>ROUND(I177*H177,2)</f>
        <v>14409.6</v>
      </c>
      <c r="K177" s="141"/>
      <c r="L177" s="25"/>
      <c r="M177" s="142" t="s">
        <v>1</v>
      </c>
      <c r="N177" s="112" t="s">
        <v>38</v>
      </c>
      <c r="O177" s="143">
        <v>0</v>
      </c>
      <c r="P177" s="143">
        <f>O177*H177</f>
        <v>0</v>
      </c>
      <c r="Q177" s="143">
        <v>0</v>
      </c>
      <c r="R177" s="143">
        <f>Q177*H177</f>
        <v>0</v>
      </c>
      <c r="S177" s="143">
        <v>0</v>
      </c>
      <c r="T177" s="144">
        <f>S177*H177</f>
        <v>0</v>
      </c>
      <c r="AR177" s="145" t="s">
        <v>158</v>
      </c>
      <c r="AT177" s="145" t="s">
        <v>154</v>
      </c>
      <c r="AU177" s="145" t="s">
        <v>82</v>
      </c>
      <c r="AY177" s="13" t="s">
        <v>151</v>
      </c>
      <c r="BE177" s="146">
        <f>IF(N177="základní",J177,0)</f>
        <v>14409.6</v>
      </c>
      <c r="BF177" s="146">
        <f>IF(N177="snížená",J177,0)</f>
        <v>0</v>
      </c>
      <c r="BG177" s="146">
        <f>IF(N177="zákl. přenesená",J177,0)</f>
        <v>0</v>
      </c>
      <c r="BH177" s="146">
        <f>IF(N177="sníž. přenesená",J177,0)</f>
        <v>0</v>
      </c>
      <c r="BI177" s="146">
        <f>IF(N177="nulová",J177,0)</f>
        <v>0</v>
      </c>
      <c r="BJ177" s="13" t="s">
        <v>80</v>
      </c>
      <c r="BK177" s="146">
        <f>ROUND(I177*H177,2)</f>
        <v>14409.6</v>
      </c>
      <c r="BL177" s="13" t="s">
        <v>158</v>
      </c>
      <c r="BM177" s="145" t="s">
        <v>293</v>
      </c>
    </row>
    <row r="178" spans="2:65" s="1" customFormat="1" ht="33" customHeight="1" x14ac:dyDescent="0.2">
      <c r="B178" s="25"/>
      <c r="C178" s="135" t="s">
        <v>294</v>
      </c>
      <c r="D178" s="135" t="s">
        <v>154</v>
      </c>
      <c r="E178" s="136" t="s">
        <v>295</v>
      </c>
      <c r="F178" s="137" t="s">
        <v>296</v>
      </c>
      <c r="G178" s="138" t="s">
        <v>209</v>
      </c>
      <c r="H178" s="139">
        <v>0.53700000000000003</v>
      </c>
      <c r="I178" s="140">
        <v>1650</v>
      </c>
      <c r="J178" s="140">
        <f>ROUND(I178*H178,2)</f>
        <v>886.05</v>
      </c>
      <c r="K178" s="141"/>
      <c r="L178" s="25"/>
      <c r="M178" s="142" t="s">
        <v>1</v>
      </c>
      <c r="N178" s="112" t="s">
        <v>38</v>
      </c>
      <c r="O178" s="143">
        <v>0</v>
      </c>
      <c r="P178" s="143">
        <f>O178*H178</f>
        <v>0</v>
      </c>
      <c r="Q178" s="143">
        <v>0</v>
      </c>
      <c r="R178" s="143">
        <f>Q178*H178</f>
        <v>0</v>
      </c>
      <c r="S178" s="143">
        <v>0</v>
      </c>
      <c r="T178" s="144">
        <f>S178*H178</f>
        <v>0</v>
      </c>
      <c r="AR178" s="145" t="s">
        <v>158</v>
      </c>
      <c r="AT178" s="145" t="s">
        <v>154</v>
      </c>
      <c r="AU178" s="145" t="s">
        <v>82</v>
      </c>
      <c r="AY178" s="13" t="s">
        <v>151</v>
      </c>
      <c r="BE178" s="146">
        <f>IF(N178="základní",J178,0)</f>
        <v>886.05</v>
      </c>
      <c r="BF178" s="146">
        <f>IF(N178="snížená",J178,0)</f>
        <v>0</v>
      </c>
      <c r="BG178" s="146">
        <f>IF(N178="zákl. přenesená",J178,0)</f>
        <v>0</v>
      </c>
      <c r="BH178" s="146">
        <f>IF(N178="sníž. přenesená",J178,0)</f>
        <v>0</v>
      </c>
      <c r="BI178" s="146">
        <f>IF(N178="nulová",J178,0)</f>
        <v>0</v>
      </c>
      <c r="BJ178" s="13" t="s">
        <v>80</v>
      </c>
      <c r="BK178" s="146">
        <f>ROUND(I178*H178,2)</f>
        <v>886.05</v>
      </c>
      <c r="BL178" s="13" t="s">
        <v>158</v>
      </c>
      <c r="BM178" s="145" t="s">
        <v>297</v>
      </c>
    </row>
    <row r="179" spans="2:65" s="11" customFormat="1" ht="22.9" customHeight="1" x14ac:dyDescent="0.2">
      <c r="B179" s="124"/>
      <c r="D179" s="125" t="s">
        <v>72</v>
      </c>
      <c r="E179" s="133" t="s">
        <v>298</v>
      </c>
      <c r="F179" s="133" t="s">
        <v>299</v>
      </c>
      <c r="J179" s="134">
        <f>BK179</f>
        <v>22368.44</v>
      </c>
      <c r="L179" s="124"/>
      <c r="M179" s="128"/>
      <c r="P179" s="129">
        <f>P180</f>
        <v>54.572319999999998</v>
      </c>
      <c r="R179" s="129">
        <f>R180</f>
        <v>0</v>
      </c>
      <c r="T179" s="130">
        <f>T180</f>
        <v>0</v>
      </c>
      <c r="AR179" s="125" t="s">
        <v>80</v>
      </c>
      <c r="AT179" s="131" t="s">
        <v>72</v>
      </c>
      <c r="AU179" s="131" t="s">
        <v>80</v>
      </c>
      <c r="AY179" s="125" t="s">
        <v>151</v>
      </c>
      <c r="BK179" s="132">
        <f>BK180</f>
        <v>22368.44</v>
      </c>
    </row>
    <row r="180" spans="2:65" s="1" customFormat="1" ht="16.5" customHeight="1" x14ac:dyDescent="0.2">
      <c r="B180" s="25"/>
      <c r="C180" s="135" t="s">
        <v>300</v>
      </c>
      <c r="D180" s="135" t="s">
        <v>154</v>
      </c>
      <c r="E180" s="136" t="s">
        <v>301</v>
      </c>
      <c r="F180" s="137" t="s">
        <v>302</v>
      </c>
      <c r="G180" s="138" t="s">
        <v>209</v>
      </c>
      <c r="H180" s="139">
        <v>13.507999999999999</v>
      </c>
      <c r="I180" s="140">
        <v>1655.94</v>
      </c>
      <c r="J180" s="140">
        <f>ROUND(I180*H180,2)</f>
        <v>22368.44</v>
      </c>
      <c r="K180" s="141"/>
      <c r="L180" s="25"/>
      <c r="M180" s="142" t="s">
        <v>1</v>
      </c>
      <c r="N180" s="112" t="s">
        <v>38</v>
      </c>
      <c r="O180" s="143">
        <v>4.04</v>
      </c>
      <c r="P180" s="143">
        <f>O180*H180</f>
        <v>54.572319999999998</v>
      </c>
      <c r="Q180" s="143">
        <v>0</v>
      </c>
      <c r="R180" s="143">
        <f>Q180*H180</f>
        <v>0</v>
      </c>
      <c r="S180" s="143">
        <v>0</v>
      </c>
      <c r="T180" s="144">
        <f>S180*H180</f>
        <v>0</v>
      </c>
      <c r="AR180" s="145" t="s">
        <v>158</v>
      </c>
      <c r="AT180" s="145" t="s">
        <v>154</v>
      </c>
      <c r="AU180" s="145" t="s">
        <v>82</v>
      </c>
      <c r="AY180" s="13" t="s">
        <v>151</v>
      </c>
      <c r="BE180" s="146">
        <f>IF(N180="základní",J180,0)</f>
        <v>22368.44</v>
      </c>
      <c r="BF180" s="146">
        <f>IF(N180="snížená",J180,0)</f>
        <v>0</v>
      </c>
      <c r="BG180" s="146">
        <f>IF(N180="zákl. přenesená",J180,0)</f>
        <v>0</v>
      </c>
      <c r="BH180" s="146">
        <f>IF(N180="sníž. přenesená",J180,0)</f>
        <v>0</v>
      </c>
      <c r="BI180" s="146">
        <f>IF(N180="nulová",J180,0)</f>
        <v>0</v>
      </c>
      <c r="BJ180" s="13" t="s">
        <v>80</v>
      </c>
      <c r="BK180" s="146">
        <f>ROUND(I180*H180,2)</f>
        <v>22368.44</v>
      </c>
      <c r="BL180" s="13" t="s">
        <v>158</v>
      </c>
      <c r="BM180" s="145" t="s">
        <v>303</v>
      </c>
    </row>
    <row r="181" spans="2:65" s="11" customFormat="1" ht="25.9" customHeight="1" x14ac:dyDescent="0.2">
      <c r="B181" s="124"/>
      <c r="D181" s="125" t="s">
        <v>72</v>
      </c>
      <c r="E181" s="126" t="s">
        <v>304</v>
      </c>
      <c r="F181" s="126" t="s">
        <v>305</v>
      </c>
      <c r="J181" s="127">
        <f>BK181</f>
        <v>279684.72000000003</v>
      </c>
      <c r="L181" s="124"/>
      <c r="M181" s="128"/>
      <c r="P181" s="129">
        <f>P182+P191+P198+P224+P243+P255</f>
        <v>202.17234100000002</v>
      </c>
      <c r="R181" s="129">
        <f>R182+R191+R198+R224+R243+R255</f>
        <v>3.2074596914999995</v>
      </c>
      <c r="T181" s="130">
        <f>T182+T191+T198+T224+T243+T255</f>
        <v>0.70876125000000001</v>
      </c>
      <c r="AR181" s="125" t="s">
        <v>82</v>
      </c>
      <c r="AT181" s="131" t="s">
        <v>72</v>
      </c>
      <c r="AU181" s="131" t="s">
        <v>73</v>
      </c>
      <c r="AY181" s="125" t="s">
        <v>151</v>
      </c>
      <c r="BK181" s="132">
        <f>BK182+BK191+BK198+BK224+BK243+BK255</f>
        <v>279684.72000000003</v>
      </c>
    </row>
    <row r="182" spans="2:65" s="11" customFormat="1" ht="22.9" customHeight="1" x14ac:dyDescent="0.2">
      <c r="B182" s="124"/>
      <c r="D182" s="125" t="s">
        <v>72</v>
      </c>
      <c r="E182" s="133" t="s">
        <v>306</v>
      </c>
      <c r="F182" s="133" t="s">
        <v>307</v>
      </c>
      <c r="J182" s="134">
        <f>BK182</f>
        <v>35832.559999999998</v>
      </c>
      <c r="L182" s="124"/>
      <c r="M182" s="128"/>
      <c r="P182" s="129">
        <f>SUM(P183:P190)</f>
        <v>25.136369999999999</v>
      </c>
      <c r="R182" s="129">
        <f>SUM(R183:R190)</f>
        <v>0.62991110499999992</v>
      </c>
      <c r="T182" s="130">
        <f>SUM(T183:T190)</f>
        <v>0</v>
      </c>
      <c r="AR182" s="125" t="s">
        <v>82</v>
      </c>
      <c r="AT182" s="131" t="s">
        <v>72</v>
      </c>
      <c r="AU182" s="131" t="s">
        <v>80</v>
      </c>
      <c r="AY182" s="125" t="s">
        <v>151</v>
      </c>
      <c r="BK182" s="132">
        <f>SUM(BK183:BK190)</f>
        <v>35832.559999999998</v>
      </c>
    </row>
    <row r="183" spans="2:65" s="1" customFormat="1" ht="24.2" customHeight="1" x14ac:dyDescent="0.2">
      <c r="B183" s="25"/>
      <c r="C183" s="135" t="s">
        <v>308</v>
      </c>
      <c r="D183" s="135" t="s">
        <v>154</v>
      </c>
      <c r="E183" s="136" t="s">
        <v>309</v>
      </c>
      <c r="F183" s="137" t="s">
        <v>310</v>
      </c>
      <c r="G183" s="138" t="s">
        <v>162</v>
      </c>
      <c r="H183" s="139">
        <v>49.77</v>
      </c>
      <c r="I183" s="140">
        <v>11.86</v>
      </c>
      <c r="J183" s="140">
        <f>ROUND(I183*H183,2)</f>
        <v>590.27</v>
      </c>
      <c r="K183" s="141"/>
      <c r="L183" s="25"/>
      <c r="M183" s="142" t="s">
        <v>1</v>
      </c>
      <c r="N183" s="112" t="s">
        <v>38</v>
      </c>
      <c r="O183" s="143">
        <v>2.4E-2</v>
      </c>
      <c r="P183" s="143">
        <f>O183*H183</f>
        <v>1.1944800000000002</v>
      </c>
      <c r="Q183" s="143">
        <v>0</v>
      </c>
      <c r="R183" s="143">
        <f>Q183*H183</f>
        <v>0</v>
      </c>
      <c r="S183" s="143">
        <v>0</v>
      </c>
      <c r="T183" s="144">
        <f>S183*H183</f>
        <v>0</v>
      </c>
      <c r="AR183" s="145" t="s">
        <v>220</v>
      </c>
      <c r="AT183" s="145" t="s">
        <v>154</v>
      </c>
      <c r="AU183" s="145" t="s">
        <v>82</v>
      </c>
      <c r="AY183" s="13" t="s">
        <v>151</v>
      </c>
      <c r="BE183" s="146">
        <f>IF(N183="základní",J183,0)</f>
        <v>590.27</v>
      </c>
      <c r="BF183" s="146">
        <f>IF(N183="snížená",J183,0)</f>
        <v>0</v>
      </c>
      <c r="BG183" s="146">
        <f>IF(N183="zákl. přenesená",J183,0)</f>
        <v>0</v>
      </c>
      <c r="BH183" s="146">
        <f>IF(N183="sníž. přenesená",J183,0)</f>
        <v>0</v>
      </c>
      <c r="BI183" s="146">
        <f>IF(N183="nulová",J183,0)</f>
        <v>0</v>
      </c>
      <c r="BJ183" s="13" t="s">
        <v>80</v>
      </c>
      <c r="BK183" s="146">
        <f>ROUND(I183*H183,2)</f>
        <v>590.27</v>
      </c>
      <c r="BL183" s="13" t="s">
        <v>220</v>
      </c>
      <c r="BM183" s="145" t="s">
        <v>311</v>
      </c>
    </row>
    <row r="184" spans="2:65" s="1" customFormat="1" ht="16.5" customHeight="1" x14ac:dyDescent="0.2">
      <c r="B184" s="25"/>
      <c r="C184" s="150" t="s">
        <v>312</v>
      </c>
      <c r="D184" s="150" t="s">
        <v>313</v>
      </c>
      <c r="E184" s="151" t="s">
        <v>314</v>
      </c>
      <c r="F184" s="152" t="s">
        <v>315</v>
      </c>
      <c r="G184" s="153" t="s">
        <v>209</v>
      </c>
      <c r="H184" s="154">
        <v>1.6E-2</v>
      </c>
      <c r="I184" s="155">
        <v>85700</v>
      </c>
      <c r="J184" s="155">
        <f>ROUND(I184*H184,2)</f>
        <v>1371.2</v>
      </c>
      <c r="K184" s="156"/>
      <c r="L184" s="157"/>
      <c r="M184" s="158" t="s">
        <v>1</v>
      </c>
      <c r="N184" s="159" t="s">
        <v>38</v>
      </c>
      <c r="O184" s="143">
        <v>0</v>
      </c>
      <c r="P184" s="143">
        <f>O184*H184</f>
        <v>0</v>
      </c>
      <c r="Q184" s="143">
        <v>1</v>
      </c>
      <c r="R184" s="143">
        <f>Q184*H184</f>
        <v>1.6E-2</v>
      </c>
      <c r="S184" s="143">
        <v>0</v>
      </c>
      <c r="T184" s="144">
        <f>S184*H184</f>
        <v>0</v>
      </c>
      <c r="AR184" s="145" t="s">
        <v>286</v>
      </c>
      <c r="AT184" s="145" t="s">
        <v>313</v>
      </c>
      <c r="AU184" s="145" t="s">
        <v>82</v>
      </c>
      <c r="AY184" s="13" t="s">
        <v>151</v>
      </c>
      <c r="BE184" s="146">
        <f>IF(N184="základní",J184,0)</f>
        <v>1371.2</v>
      </c>
      <c r="BF184" s="146">
        <f>IF(N184="snížená",J184,0)</f>
        <v>0</v>
      </c>
      <c r="BG184" s="146">
        <f>IF(N184="zákl. přenesená",J184,0)</f>
        <v>0</v>
      </c>
      <c r="BH184" s="146">
        <f>IF(N184="sníž. přenesená",J184,0)</f>
        <v>0</v>
      </c>
      <c r="BI184" s="146">
        <f>IF(N184="nulová",J184,0)</f>
        <v>0</v>
      </c>
      <c r="BJ184" s="13" t="s">
        <v>80</v>
      </c>
      <c r="BK184" s="146">
        <f>ROUND(I184*H184,2)</f>
        <v>1371.2</v>
      </c>
      <c r="BL184" s="13" t="s">
        <v>220</v>
      </c>
      <c r="BM184" s="145" t="s">
        <v>316</v>
      </c>
    </row>
    <row r="185" spans="2:65" s="1" customFormat="1" ht="24.2" customHeight="1" x14ac:dyDescent="0.2">
      <c r="B185" s="25"/>
      <c r="C185" s="135" t="s">
        <v>317</v>
      </c>
      <c r="D185" s="135" t="s">
        <v>154</v>
      </c>
      <c r="E185" s="136" t="s">
        <v>318</v>
      </c>
      <c r="F185" s="137" t="s">
        <v>319</v>
      </c>
      <c r="G185" s="138" t="s">
        <v>162</v>
      </c>
      <c r="H185" s="139">
        <v>99.54</v>
      </c>
      <c r="I185" s="140">
        <v>123.58</v>
      </c>
      <c r="J185" s="140">
        <f>ROUND(I185*H185,2)</f>
        <v>12301.15</v>
      </c>
      <c r="K185" s="141"/>
      <c r="L185" s="25"/>
      <c r="M185" s="142" t="s">
        <v>1</v>
      </c>
      <c r="N185" s="112" t="s">
        <v>38</v>
      </c>
      <c r="O185" s="143">
        <v>0.222</v>
      </c>
      <c r="P185" s="143">
        <f>O185*H185</f>
        <v>22.09788</v>
      </c>
      <c r="Q185" s="143">
        <v>3.9825E-4</v>
      </c>
      <c r="R185" s="143">
        <f>Q185*H185</f>
        <v>3.9641805000000002E-2</v>
      </c>
      <c r="S185" s="143">
        <v>0</v>
      </c>
      <c r="T185" s="144">
        <f>S185*H185</f>
        <v>0</v>
      </c>
      <c r="AR185" s="145" t="s">
        <v>220</v>
      </c>
      <c r="AT185" s="145" t="s">
        <v>154</v>
      </c>
      <c r="AU185" s="145" t="s">
        <v>82</v>
      </c>
      <c r="AY185" s="13" t="s">
        <v>151</v>
      </c>
      <c r="BE185" s="146">
        <f>IF(N185="základní",J185,0)</f>
        <v>12301.15</v>
      </c>
      <c r="BF185" s="146">
        <f>IF(N185="snížená",J185,0)</f>
        <v>0</v>
      </c>
      <c r="BG185" s="146">
        <f>IF(N185="zákl. přenesená",J185,0)</f>
        <v>0</v>
      </c>
      <c r="BH185" s="146">
        <f>IF(N185="sníž. přenesená",J185,0)</f>
        <v>0</v>
      </c>
      <c r="BI185" s="146">
        <f>IF(N185="nulová",J185,0)</f>
        <v>0</v>
      </c>
      <c r="BJ185" s="13" t="s">
        <v>80</v>
      </c>
      <c r="BK185" s="146">
        <f>ROUND(I185*H185,2)</f>
        <v>12301.15</v>
      </c>
      <c r="BL185" s="13" t="s">
        <v>220</v>
      </c>
      <c r="BM185" s="145" t="s">
        <v>320</v>
      </c>
    </row>
    <row r="186" spans="2:65" s="1" customFormat="1" ht="19.5" x14ac:dyDescent="0.2">
      <c r="B186" s="25"/>
      <c r="D186" s="147" t="s">
        <v>167</v>
      </c>
      <c r="F186" s="148" t="s">
        <v>321</v>
      </c>
      <c r="L186" s="25"/>
      <c r="M186" s="149"/>
      <c r="T186" s="49"/>
      <c r="AT186" s="13" t="s">
        <v>167</v>
      </c>
      <c r="AU186" s="13" t="s">
        <v>82</v>
      </c>
    </row>
    <row r="187" spans="2:65" s="1" customFormat="1" ht="37.9" customHeight="1" x14ac:dyDescent="0.2">
      <c r="B187" s="25"/>
      <c r="C187" s="150" t="s">
        <v>322</v>
      </c>
      <c r="D187" s="150" t="s">
        <v>313</v>
      </c>
      <c r="E187" s="151" t="s">
        <v>323</v>
      </c>
      <c r="F187" s="152" t="s">
        <v>324</v>
      </c>
      <c r="G187" s="153" t="s">
        <v>162</v>
      </c>
      <c r="H187" s="154">
        <v>58.006999999999998</v>
      </c>
      <c r="I187" s="155">
        <v>179</v>
      </c>
      <c r="J187" s="155">
        <f>ROUND(I187*H187,2)</f>
        <v>10383.25</v>
      </c>
      <c r="K187" s="156"/>
      <c r="L187" s="157"/>
      <c r="M187" s="158" t="s">
        <v>1</v>
      </c>
      <c r="N187" s="159" t="s">
        <v>38</v>
      </c>
      <c r="O187" s="143">
        <v>0</v>
      </c>
      <c r="P187" s="143">
        <f>O187*H187</f>
        <v>0</v>
      </c>
      <c r="Q187" s="143">
        <v>4.4999999999999997E-3</v>
      </c>
      <c r="R187" s="143">
        <f>Q187*H187</f>
        <v>0.26103149999999997</v>
      </c>
      <c r="S187" s="143">
        <v>0</v>
      </c>
      <c r="T187" s="144">
        <f>S187*H187</f>
        <v>0</v>
      </c>
      <c r="AR187" s="145" t="s">
        <v>286</v>
      </c>
      <c r="AT187" s="145" t="s">
        <v>313</v>
      </c>
      <c r="AU187" s="145" t="s">
        <v>82</v>
      </c>
      <c r="AY187" s="13" t="s">
        <v>151</v>
      </c>
      <c r="BE187" s="146">
        <f>IF(N187="základní",J187,0)</f>
        <v>10383.25</v>
      </c>
      <c r="BF187" s="146">
        <f>IF(N187="snížená",J187,0)</f>
        <v>0</v>
      </c>
      <c r="BG187" s="146">
        <f>IF(N187="zákl. přenesená",J187,0)</f>
        <v>0</v>
      </c>
      <c r="BH187" s="146">
        <f>IF(N187="sníž. přenesená",J187,0)</f>
        <v>0</v>
      </c>
      <c r="BI187" s="146">
        <f>IF(N187="nulová",J187,0)</f>
        <v>0</v>
      </c>
      <c r="BJ187" s="13" t="s">
        <v>80</v>
      </c>
      <c r="BK187" s="146">
        <f>ROUND(I187*H187,2)</f>
        <v>10383.25</v>
      </c>
      <c r="BL187" s="13" t="s">
        <v>220</v>
      </c>
      <c r="BM187" s="145" t="s">
        <v>325</v>
      </c>
    </row>
    <row r="188" spans="2:65" s="1" customFormat="1" ht="44.25" customHeight="1" x14ac:dyDescent="0.2">
      <c r="B188" s="25"/>
      <c r="C188" s="150" t="s">
        <v>326</v>
      </c>
      <c r="D188" s="150" t="s">
        <v>313</v>
      </c>
      <c r="E188" s="151" t="s">
        <v>327</v>
      </c>
      <c r="F188" s="152" t="s">
        <v>328</v>
      </c>
      <c r="G188" s="153" t="s">
        <v>162</v>
      </c>
      <c r="H188" s="154">
        <v>58.006999999999998</v>
      </c>
      <c r="I188" s="155">
        <v>173</v>
      </c>
      <c r="J188" s="155">
        <f>ROUND(I188*H188,2)</f>
        <v>10035.209999999999</v>
      </c>
      <c r="K188" s="156"/>
      <c r="L188" s="157"/>
      <c r="M188" s="158" t="s">
        <v>1</v>
      </c>
      <c r="N188" s="159" t="s">
        <v>38</v>
      </c>
      <c r="O188" s="143">
        <v>0</v>
      </c>
      <c r="P188" s="143">
        <f>O188*H188</f>
        <v>0</v>
      </c>
      <c r="Q188" s="143">
        <v>5.4000000000000003E-3</v>
      </c>
      <c r="R188" s="143">
        <f>Q188*H188</f>
        <v>0.31323780000000001</v>
      </c>
      <c r="S188" s="143">
        <v>0</v>
      </c>
      <c r="T188" s="144">
        <f>S188*H188</f>
        <v>0</v>
      </c>
      <c r="AR188" s="145" t="s">
        <v>286</v>
      </c>
      <c r="AT188" s="145" t="s">
        <v>313</v>
      </c>
      <c r="AU188" s="145" t="s">
        <v>82</v>
      </c>
      <c r="AY188" s="13" t="s">
        <v>151</v>
      </c>
      <c r="BE188" s="146">
        <f>IF(N188="základní",J188,0)</f>
        <v>10035.209999999999</v>
      </c>
      <c r="BF188" s="146">
        <f>IF(N188="snížená",J188,0)</f>
        <v>0</v>
      </c>
      <c r="BG188" s="146">
        <f>IF(N188="zákl. přenesená",J188,0)</f>
        <v>0</v>
      </c>
      <c r="BH188" s="146">
        <f>IF(N188="sníž. přenesená",J188,0)</f>
        <v>0</v>
      </c>
      <c r="BI188" s="146">
        <f>IF(N188="nulová",J188,0)</f>
        <v>0</v>
      </c>
      <c r="BJ188" s="13" t="s">
        <v>80</v>
      </c>
      <c r="BK188" s="146">
        <f>ROUND(I188*H188,2)</f>
        <v>10035.209999999999</v>
      </c>
      <c r="BL188" s="13" t="s">
        <v>220</v>
      </c>
      <c r="BM188" s="145" t="s">
        <v>329</v>
      </c>
    </row>
    <row r="189" spans="2:65" s="1" customFormat="1" ht="24.2" customHeight="1" x14ac:dyDescent="0.2">
      <c r="B189" s="25"/>
      <c r="C189" s="135" t="s">
        <v>330</v>
      </c>
      <c r="D189" s="135" t="s">
        <v>154</v>
      </c>
      <c r="E189" s="136" t="s">
        <v>331</v>
      </c>
      <c r="F189" s="137" t="s">
        <v>332</v>
      </c>
      <c r="G189" s="138" t="s">
        <v>209</v>
      </c>
      <c r="H189" s="139">
        <v>0.63</v>
      </c>
      <c r="I189" s="140">
        <v>1190.4100000000001</v>
      </c>
      <c r="J189" s="140">
        <f>ROUND(I189*H189,2)</f>
        <v>749.96</v>
      </c>
      <c r="K189" s="141"/>
      <c r="L189" s="25"/>
      <c r="M189" s="142" t="s">
        <v>1</v>
      </c>
      <c r="N189" s="112" t="s">
        <v>38</v>
      </c>
      <c r="O189" s="143">
        <v>1.5669999999999999</v>
      </c>
      <c r="P189" s="143">
        <f>O189*H189</f>
        <v>0.98720999999999992</v>
      </c>
      <c r="Q189" s="143">
        <v>0</v>
      </c>
      <c r="R189" s="143">
        <f>Q189*H189</f>
        <v>0</v>
      </c>
      <c r="S189" s="143">
        <v>0</v>
      </c>
      <c r="T189" s="144">
        <f>S189*H189</f>
        <v>0</v>
      </c>
      <c r="AR189" s="145" t="s">
        <v>220</v>
      </c>
      <c r="AT189" s="145" t="s">
        <v>154</v>
      </c>
      <c r="AU189" s="145" t="s">
        <v>82</v>
      </c>
      <c r="AY189" s="13" t="s">
        <v>151</v>
      </c>
      <c r="BE189" s="146">
        <f>IF(N189="základní",J189,0)</f>
        <v>749.96</v>
      </c>
      <c r="BF189" s="146">
        <f>IF(N189="snížená",J189,0)</f>
        <v>0</v>
      </c>
      <c r="BG189" s="146">
        <f>IF(N189="zákl. přenesená",J189,0)</f>
        <v>0</v>
      </c>
      <c r="BH189" s="146">
        <f>IF(N189="sníž. přenesená",J189,0)</f>
        <v>0</v>
      </c>
      <c r="BI189" s="146">
        <f>IF(N189="nulová",J189,0)</f>
        <v>0</v>
      </c>
      <c r="BJ189" s="13" t="s">
        <v>80</v>
      </c>
      <c r="BK189" s="146">
        <f>ROUND(I189*H189,2)</f>
        <v>749.96</v>
      </c>
      <c r="BL189" s="13" t="s">
        <v>220</v>
      </c>
      <c r="BM189" s="145" t="s">
        <v>333</v>
      </c>
    </row>
    <row r="190" spans="2:65" s="1" customFormat="1" ht="24.2" customHeight="1" x14ac:dyDescent="0.2">
      <c r="B190" s="25"/>
      <c r="C190" s="135" t="s">
        <v>334</v>
      </c>
      <c r="D190" s="135" t="s">
        <v>154</v>
      </c>
      <c r="E190" s="136" t="s">
        <v>335</v>
      </c>
      <c r="F190" s="137" t="s">
        <v>336</v>
      </c>
      <c r="G190" s="138" t="s">
        <v>209</v>
      </c>
      <c r="H190" s="139">
        <v>0.63</v>
      </c>
      <c r="I190" s="140">
        <v>637.34</v>
      </c>
      <c r="J190" s="140">
        <f>ROUND(I190*H190,2)</f>
        <v>401.52</v>
      </c>
      <c r="K190" s="141"/>
      <c r="L190" s="25"/>
      <c r="M190" s="142" t="s">
        <v>1</v>
      </c>
      <c r="N190" s="112" t="s">
        <v>38</v>
      </c>
      <c r="O190" s="143">
        <v>1.36</v>
      </c>
      <c r="P190" s="143">
        <f>O190*H190</f>
        <v>0.85680000000000012</v>
      </c>
      <c r="Q190" s="143">
        <v>0</v>
      </c>
      <c r="R190" s="143">
        <f>Q190*H190</f>
        <v>0</v>
      </c>
      <c r="S190" s="143">
        <v>0</v>
      </c>
      <c r="T190" s="144">
        <f>S190*H190</f>
        <v>0</v>
      </c>
      <c r="AR190" s="145" t="s">
        <v>220</v>
      </c>
      <c r="AT190" s="145" t="s">
        <v>154</v>
      </c>
      <c r="AU190" s="145" t="s">
        <v>82</v>
      </c>
      <c r="AY190" s="13" t="s">
        <v>151</v>
      </c>
      <c r="BE190" s="146">
        <f>IF(N190="základní",J190,0)</f>
        <v>401.52</v>
      </c>
      <c r="BF190" s="146">
        <f>IF(N190="snížená",J190,0)</f>
        <v>0</v>
      </c>
      <c r="BG190" s="146">
        <f>IF(N190="zákl. přenesená",J190,0)</f>
        <v>0</v>
      </c>
      <c r="BH190" s="146">
        <f>IF(N190="sníž. přenesená",J190,0)</f>
        <v>0</v>
      </c>
      <c r="BI190" s="146">
        <f>IF(N190="nulová",J190,0)</f>
        <v>0</v>
      </c>
      <c r="BJ190" s="13" t="s">
        <v>80</v>
      </c>
      <c r="BK190" s="146">
        <f>ROUND(I190*H190,2)</f>
        <v>401.52</v>
      </c>
      <c r="BL190" s="13" t="s">
        <v>220</v>
      </c>
      <c r="BM190" s="145" t="s">
        <v>337</v>
      </c>
    </row>
    <row r="191" spans="2:65" s="11" customFormat="1" ht="22.9" customHeight="1" x14ac:dyDescent="0.2">
      <c r="B191" s="124"/>
      <c r="D191" s="125" t="s">
        <v>72</v>
      </c>
      <c r="E191" s="133" t="s">
        <v>338</v>
      </c>
      <c r="F191" s="133" t="s">
        <v>339</v>
      </c>
      <c r="J191" s="134">
        <f>BK191</f>
        <v>8441.2199999999975</v>
      </c>
      <c r="L191" s="124"/>
      <c r="M191" s="128"/>
      <c r="P191" s="129">
        <f>SUM(P192:P197)</f>
        <v>6.9888300000000001</v>
      </c>
      <c r="R191" s="129">
        <f>SUM(R192:R197)</f>
        <v>6.8891300000000003E-2</v>
      </c>
      <c r="T191" s="130">
        <f>SUM(T192:T197)</f>
        <v>0</v>
      </c>
      <c r="AR191" s="125" t="s">
        <v>82</v>
      </c>
      <c r="AT191" s="131" t="s">
        <v>72</v>
      </c>
      <c r="AU191" s="131" t="s">
        <v>80</v>
      </c>
      <c r="AY191" s="125" t="s">
        <v>151</v>
      </c>
      <c r="BK191" s="132">
        <f>SUM(BK192:BK197)</f>
        <v>8441.2199999999975</v>
      </c>
    </row>
    <row r="192" spans="2:65" s="1" customFormat="1" ht="24.2" customHeight="1" x14ac:dyDescent="0.2">
      <c r="B192" s="25"/>
      <c r="C192" s="135" t="s">
        <v>340</v>
      </c>
      <c r="D192" s="135" t="s">
        <v>154</v>
      </c>
      <c r="E192" s="136" t="s">
        <v>341</v>
      </c>
      <c r="F192" s="137" t="s">
        <v>342</v>
      </c>
      <c r="G192" s="138" t="s">
        <v>162</v>
      </c>
      <c r="H192" s="139">
        <v>49.77</v>
      </c>
      <c r="I192" s="140">
        <v>49.64</v>
      </c>
      <c r="J192" s="140">
        <f t="shared" ref="J192:J197" si="20">ROUND(I192*H192,2)</f>
        <v>2470.58</v>
      </c>
      <c r="K192" s="141"/>
      <c r="L192" s="25"/>
      <c r="M192" s="142" t="s">
        <v>1</v>
      </c>
      <c r="N192" s="112" t="s">
        <v>38</v>
      </c>
      <c r="O192" s="143">
        <v>0.111</v>
      </c>
      <c r="P192" s="143">
        <f t="shared" ref="P192:P197" si="21">O192*H192</f>
        <v>5.52447</v>
      </c>
      <c r="Q192" s="143">
        <v>0</v>
      </c>
      <c r="R192" s="143">
        <f t="shared" ref="R192:R197" si="22">Q192*H192</f>
        <v>0</v>
      </c>
      <c r="S192" s="143">
        <v>0</v>
      </c>
      <c r="T192" s="144">
        <f t="shared" ref="T192:T197" si="23">S192*H192</f>
        <v>0</v>
      </c>
      <c r="AR192" s="145" t="s">
        <v>220</v>
      </c>
      <c r="AT192" s="145" t="s">
        <v>154</v>
      </c>
      <c r="AU192" s="145" t="s">
        <v>82</v>
      </c>
      <c r="AY192" s="13" t="s">
        <v>151</v>
      </c>
      <c r="BE192" s="146">
        <f t="shared" ref="BE192:BE197" si="24">IF(N192="základní",J192,0)</f>
        <v>2470.58</v>
      </c>
      <c r="BF192" s="146">
        <f t="shared" ref="BF192:BF197" si="25">IF(N192="snížená",J192,0)</f>
        <v>0</v>
      </c>
      <c r="BG192" s="146">
        <f t="shared" ref="BG192:BG197" si="26">IF(N192="zákl. přenesená",J192,0)</f>
        <v>0</v>
      </c>
      <c r="BH192" s="146">
        <f t="shared" ref="BH192:BH197" si="27">IF(N192="sníž. přenesená",J192,0)</f>
        <v>0</v>
      </c>
      <c r="BI192" s="146">
        <f t="shared" ref="BI192:BI197" si="28">IF(N192="nulová",J192,0)</f>
        <v>0</v>
      </c>
      <c r="BJ192" s="13" t="s">
        <v>80</v>
      </c>
      <c r="BK192" s="146">
        <f t="shared" ref="BK192:BK197" si="29">ROUND(I192*H192,2)</f>
        <v>2470.58</v>
      </c>
      <c r="BL192" s="13" t="s">
        <v>220</v>
      </c>
      <c r="BM192" s="145" t="s">
        <v>343</v>
      </c>
    </row>
    <row r="193" spans="2:65" s="1" customFormat="1" ht="24.2" customHeight="1" x14ac:dyDescent="0.2">
      <c r="B193" s="25"/>
      <c r="C193" s="150" t="s">
        <v>344</v>
      </c>
      <c r="D193" s="150" t="s">
        <v>313</v>
      </c>
      <c r="E193" s="151" t="s">
        <v>345</v>
      </c>
      <c r="F193" s="152" t="s">
        <v>346</v>
      </c>
      <c r="G193" s="153" t="s">
        <v>162</v>
      </c>
      <c r="H193" s="154">
        <v>50.765000000000001</v>
      </c>
      <c r="I193" s="155">
        <v>82.4</v>
      </c>
      <c r="J193" s="155">
        <f t="shared" si="20"/>
        <v>4183.04</v>
      </c>
      <c r="K193" s="156"/>
      <c r="L193" s="157"/>
      <c r="M193" s="158" t="s">
        <v>1</v>
      </c>
      <c r="N193" s="159" t="s">
        <v>38</v>
      </c>
      <c r="O193" s="143">
        <v>0</v>
      </c>
      <c r="P193" s="143">
        <f t="shared" si="21"/>
        <v>0</v>
      </c>
      <c r="Q193" s="143">
        <v>8.9999999999999998E-4</v>
      </c>
      <c r="R193" s="143">
        <f t="shared" si="22"/>
        <v>4.56885E-2</v>
      </c>
      <c r="S193" s="143">
        <v>0</v>
      </c>
      <c r="T193" s="144">
        <f t="shared" si="23"/>
        <v>0</v>
      </c>
      <c r="AR193" s="145" t="s">
        <v>286</v>
      </c>
      <c r="AT193" s="145" t="s">
        <v>313</v>
      </c>
      <c r="AU193" s="145" t="s">
        <v>82</v>
      </c>
      <c r="AY193" s="13" t="s">
        <v>151</v>
      </c>
      <c r="BE193" s="146">
        <f t="shared" si="24"/>
        <v>4183.04</v>
      </c>
      <c r="BF193" s="146">
        <f t="shared" si="25"/>
        <v>0</v>
      </c>
      <c r="BG193" s="146">
        <f t="shared" si="26"/>
        <v>0</v>
      </c>
      <c r="BH193" s="146">
        <f t="shared" si="27"/>
        <v>0</v>
      </c>
      <c r="BI193" s="146">
        <f t="shared" si="28"/>
        <v>0</v>
      </c>
      <c r="BJ193" s="13" t="s">
        <v>80</v>
      </c>
      <c r="BK193" s="146">
        <f t="shared" si="29"/>
        <v>4183.04</v>
      </c>
      <c r="BL193" s="13" t="s">
        <v>220</v>
      </c>
      <c r="BM193" s="145" t="s">
        <v>347</v>
      </c>
    </row>
    <row r="194" spans="2:65" s="1" customFormat="1" ht="24.2" customHeight="1" x14ac:dyDescent="0.2">
      <c r="B194" s="25"/>
      <c r="C194" s="135" t="s">
        <v>348</v>
      </c>
      <c r="D194" s="135" t="s">
        <v>154</v>
      </c>
      <c r="E194" s="136" t="s">
        <v>349</v>
      </c>
      <c r="F194" s="137" t="s">
        <v>350</v>
      </c>
      <c r="G194" s="138" t="s">
        <v>162</v>
      </c>
      <c r="H194" s="139">
        <v>49.77</v>
      </c>
      <c r="I194" s="140">
        <v>13.98</v>
      </c>
      <c r="J194" s="140">
        <f t="shared" si="20"/>
        <v>695.78</v>
      </c>
      <c r="K194" s="141"/>
      <c r="L194" s="25"/>
      <c r="M194" s="142" t="s">
        <v>1</v>
      </c>
      <c r="N194" s="112" t="s">
        <v>38</v>
      </c>
      <c r="O194" s="143">
        <v>2.5000000000000001E-2</v>
      </c>
      <c r="P194" s="143">
        <f t="shared" si="21"/>
        <v>1.2442500000000001</v>
      </c>
      <c r="Q194" s="143">
        <v>0</v>
      </c>
      <c r="R194" s="143">
        <f t="shared" si="22"/>
        <v>0</v>
      </c>
      <c r="S194" s="143">
        <v>0</v>
      </c>
      <c r="T194" s="144">
        <f t="shared" si="23"/>
        <v>0</v>
      </c>
      <c r="AR194" s="145" t="s">
        <v>220</v>
      </c>
      <c r="AT194" s="145" t="s">
        <v>154</v>
      </c>
      <c r="AU194" s="145" t="s">
        <v>82</v>
      </c>
      <c r="AY194" s="13" t="s">
        <v>151</v>
      </c>
      <c r="BE194" s="146">
        <f t="shared" si="24"/>
        <v>695.78</v>
      </c>
      <c r="BF194" s="146">
        <f t="shared" si="25"/>
        <v>0</v>
      </c>
      <c r="BG194" s="146">
        <f t="shared" si="26"/>
        <v>0</v>
      </c>
      <c r="BH194" s="146">
        <f t="shared" si="27"/>
        <v>0</v>
      </c>
      <c r="BI194" s="146">
        <f t="shared" si="28"/>
        <v>0</v>
      </c>
      <c r="BJ194" s="13" t="s">
        <v>80</v>
      </c>
      <c r="BK194" s="146">
        <f t="shared" si="29"/>
        <v>695.78</v>
      </c>
      <c r="BL194" s="13" t="s">
        <v>220</v>
      </c>
      <c r="BM194" s="145" t="s">
        <v>351</v>
      </c>
    </row>
    <row r="195" spans="2:65" s="1" customFormat="1" ht="16.5" customHeight="1" x14ac:dyDescent="0.2">
      <c r="B195" s="25"/>
      <c r="C195" s="150" t="s">
        <v>352</v>
      </c>
      <c r="D195" s="150" t="s">
        <v>313</v>
      </c>
      <c r="E195" s="151" t="s">
        <v>353</v>
      </c>
      <c r="F195" s="152" t="s">
        <v>354</v>
      </c>
      <c r="G195" s="153" t="s">
        <v>162</v>
      </c>
      <c r="H195" s="154">
        <v>58.006999999999998</v>
      </c>
      <c r="I195" s="155">
        <v>16.7</v>
      </c>
      <c r="J195" s="155">
        <f t="shared" si="20"/>
        <v>968.72</v>
      </c>
      <c r="K195" s="156"/>
      <c r="L195" s="157"/>
      <c r="M195" s="158" t="s">
        <v>1</v>
      </c>
      <c r="N195" s="159" t="s">
        <v>38</v>
      </c>
      <c r="O195" s="143">
        <v>0</v>
      </c>
      <c r="P195" s="143">
        <f t="shared" si="21"/>
        <v>0</v>
      </c>
      <c r="Q195" s="143">
        <v>4.0000000000000002E-4</v>
      </c>
      <c r="R195" s="143">
        <f t="shared" si="22"/>
        <v>2.3202799999999999E-2</v>
      </c>
      <c r="S195" s="143">
        <v>0</v>
      </c>
      <c r="T195" s="144">
        <f t="shared" si="23"/>
        <v>0</v>
      </c>
      <c r="AR195" s="145" t="s">
        <v>286</v>
      </c>
      <c r="AT195" s="145" t="s">
        <v>313</v>
      </c>
      <c r="AU195" s="145" t="s">
        <v>82</v>
      </c>
      <c r="AY195" s="13" t="s">
        <v>151</v>
      </c>
      <c r="BE195" s="146">
        <f t="shared" si="24"/>
        <v>968.72</v>
      </c>
      <c r="BF195" s="146">
        <f t="shared" si="25"/>
        <v>0</v>
      </c>
      <c r="BG195" s="146">
        <f t="shared" si="26"/>
        <v>0</v>
      </c>
      <c r="BH195" s="146">
        <f t="shared" si="27"/>
        <v>0</v>
      </c>
      <c r="BI195" s="146">
        <f t="shared" si="28"/>
        <v>0</v>
      </c>
      <c r="BJ195" s="13" t="s">
        <v>80</v>
      </c>
      <c r="BK195" s="146">
        <f t="shared" si="29"/>
        <v>968.72</v>
      </c>
      <c r="BL195" s="13" t="s">
        <v>220</v>
      </c>
      <c r="BM195" s="145" t="s">
        <v>355</v>
      </c>
    </row>
    <row r="196" spans="2:65" s="1" customFormat="1" ht="24.2" customHeight="1" x14ac:dyDescent="0.2">
      <c r="B196" s="25"/>
      <c r="C196" s="135" t="s">
        <v>356</v>
      </c>
      <c r="D196" s="135" t="s">
        <v>154</v>
      </c>
      <c r="E196" s="136" t="s">
        <v>357</v>
      </c>
      <c r="F196" s="137" t="s">
        <v>358</v>
      </c>
      <c r="G196" s="138" t="s">
        <v>209</v>
      </c>
      <c r="H196" s="139">
        <v>6.9000000000000006E-2</v>
      </c>
      <c r="I196" s="140">
        <v>1104.55</v>
      </c>
      <c r="J196" s="140">
        <f t="shared" si="20"/>
        <v>76.209999999999994</v>
      </c>
      <c r="K196" s="141"/>
      <c r="L196" s="25"/>
      <c r="M196" s="142" t="s">
        <v>1</v>
      </c>
      <c r="N196" s="112" t="s">
        <v>38</v>
      </c>
      <c r="O196" s="143">
        <v>1.74</v>
      </c>
      <c r="P196" s="143">
        <f t="shared" si="21"/>
        <v>0.12006000000000001</v>
      </c>
      <c r="Q196" s="143">
        <v>0</v>
      </c>
      <c r="R196" s="143">
        <f t="shared" si="22"/>
        <v>0</v>
      </c>
      <c r="S196" s="143">
        <v>0</v>
      </c>
      <c r="T196" s="144">
        <f t="shared" si="23"/>
        <v>0</v>
      </c>
      <c r="AR196" s="145" t="s">
        <v>220</v>
      </c>
      <c r="AT196" s="145" t="s">
        <v>154</v>
      </c>
      <c r="AU196" s="145" t="s">
        <v>82</v>
      </c>
      <c r="AY196" s="13" t="s">
        <v>151</v>
      </c>
      <c r="BE196" s="146">
        <f t="shared" si="24"/>
        <v>76.209999999999994</v>
      </c>
      <c r="BF196" s="146">
        <f t="shared" si="25"/>
        <v>0</v>
      </c>
      <c r="BG196" s="146">
        <f t="shared" si="26"/>
        <v>0</v>
      </c>
      <c r="BH196" s="146">
        <f t="shared" si="27"/>
        <v>0</v>
      </c>
      <c r="BI196" s="146">
        <f t="shared" si="28"/>
        <v>0</v>
      </c>
      <c r="BJ196" s="13" t="s">
        <v>80</v>
      </c>
      <c r="BK196" s="146">
        <f t="shared" si="29"/>
        <v>76.209999999999994</v>
      </c>
      <c r="BL196" s="13" t="s">
        <v>220</v>
      </c>
      <c r="BM196" s="145" t="s">
        <v>359</v>
      </c>
    </row>
    <row r="197" spans="2:65" s="1" customFormat="1" ht="24.2" customHeight="1" x14ac:dyDescent="0.2">
      <c r="B197" s="25"/>
      <c r="C197" s="135" t="s">
        <v>360</v>
      </c>
      <c r="D197" s="135" t="s">
        <v>154</v>
      </c>
      <c r="E197" s="136" t="s">
        <v>361</v>
      </c>
      <c r="F197" s="137" t="s">
        <v>362</v>
      </c>
      <c r="G197" s="138" t="s">
        <v>209</v>
      </c>
      <c r="H197" s="139">
        <v>6.9000000000000006E-2</v>
      </c>
      <c r="I197" s="140">
        <v>679.52</v>
      </c>
      <c r="J197" s="140">
        <f t="shared" si="20"/>
        <v>46.89</v>
      </c>
      <c r="K197" s="141"/>
      <c r="L197" s="25"/>
      <c r="M197" s="142" t="s">
        <v>1</v>
      </c>
      <c r="N197" s="112" t="s">
        <v>38</v>
      </c>
      <c r="O197" s="143">
        <v>1.45</v>
      </c>
      <c r="P197" s="143">
        <f t="shared" si="21"/>
        <v>0.10005</v>
      </c>
      <c r="Q197" s="143">
        <v>0</v>
      </c>
      <c r="R197" s="143">
        <f t="shared" si="22"/>
        <v>0</v>
      </c>
      <c r="S197" s="143">
        <v>0</v>
      </c>
      <c r="T197" s="144">
        <f t="shared" si="23"/>
        <v>0</v>
      </c>
      <c r="AR197" s="145" t="s">
        <v>220</v>
      </c>
      <c r="AT197" s="145" t="s">
        <v>154</v>
      </c>
      <c r="AU197" s="145" t="s">
        <v>82</v>
      </c>
      <c r="AY197" s="13" t="s">
        <v>151</v>
      </c>
      <c r="BE197" s="146">
        <f t="shared" si="24"/>
        <v>46.89</v>
      </c>
      <c r="BF197" s="146">
        <f t="shared" si="25"/>
        <v>0</v>
      </c>
      <c r="BG197" s="146">
        <f t="shared" si="26"/>
        <v>0</v>
      </c>
      <c r="BH197" s="146">
        <f t="shared" si="27"/>
        <v>0</v>
      </c>
      <c r="BI197" s="146">
        <f t="shared" si="28"/>
        <v>0</v>
      </c>
      <c r="BJ197" s="13" t="s">
        <v>80</v>
      </c>
      <c r="BK197" s="146">
        <f t="shared" si="29"/>
        <v>46.89</v>
      </c>
      <c r="BL197" s="13" t="s">
        <v>220</v>
      </c>
      <c r="BM197" s="145" t="s">
        <v>363</v>
      </c>
    </row>
    <row r="198" spans="2:65" s="11" customFormat="1" ht="22.9" customHeight="1" x14ac:dyDescent="0.2">
      <c r="B198" s="124"/>
      <c r="D198" s="125" t="s">
        <v>72</v>
      </c>
      <c r="E198" s="133" t="s">
        <v>364</v>
      </c>
      <c r="F198" s="133" t="s">
        <v>365</v>
      </c>
      <c r="J198" s="134">
        <f>BK198</f>
        <v>62125.149999999994</v>
      </c>
      <c r="L198" s="124"/>
      <c r="M198" s="128"/>
      <c r="P198" s="129">
        <f>SUM(P199:P223)</f>
        <v>26.461344999999998</v>
      </c>
      <c r="R198" s="129">
        <f>SUM(R199:R223)</f>
        <v>0.20934911249999999</v>
      </c>
      <c r="T198" s="130">
        <f>SUM(T199:T223)</f>
        <v>0</v>
      </c>
      <c r="AR198" s="125" t="s">
        <v>82</v>
      </c>
      <c r="AT198" s="131" t="s">
        <v>72</v>
      </c>
      <c r="AU198" s="131" t="s">
        <v>80</v>
      </c>
      <c r="AY198" s="125" t="s">
        <v>151</v>
      </c>
      <c r="BK198" s="132">
        <f>SUM(BK199:BK223)</f>
        <v>62125.149999999994</v>
      </c>
    </row>
    <row r="199" spans="2:65" s="1" customFormat="1" ht="24.2" customHeight="1" x14ac:dyDescent="0.2">
      <c r="B199" s="25"/>
      <c r="C199" s="135" t="s">
        <v>366</v>
      </c>
      <c r="D199" s="135" t="s">
        <v>154</v>
      </c>
      <c r="E199" s="136" t="s">
        <v>367</v>
      </c>
      <c r="F199" s="137" t="s">
        <v>368</v>
      </c>
      <c r="G199" s="138" t="s">
        <v>157</v>
      </c>
      <c r="H199" s="139">
        <v>4</v>
      </c>
      <c r="I199" s="140">
        <v>855.48</v>
      </c>
      <c r="J199" s="140">
        <f t="shared" ref="J199:J223" si="30">ROUND(I199*H199,2)</f>
        <v>3421.92</v>
      </c>
      <c r="K199" s="141"/>
      <c r="L199" s="25"/>
      <c r="M199" s="142" t="s">
        <v>1</v>
      </c>
      <c r="N199" s="112" t="s">
        <v>38</v>
      </c>
      <c r="O199" s="143">
        <v>1.8049999999999999</v>
      </c>
      <c r="P199" s="143">
        <f t="shared" ref="P199:P223" si="31">O199*H199</f>
        <v>7.22</v>
      </c>
      <c r="Q199" s="143">
        <v>0</v>
      </c>
      <c r="R199" s="143">
        <f t="shared" ref="R199:R223" si="32">Q199*H199</f>
        <v>0</v>
      </c>
      <c r="S199" s="143">
        <v>0</v>
      </c>
      <c r="T199" s="144">
        <f t="shared" ref="T199:T223" si="33">S199*H199</f>
        <v>0</v>
      </c>
      <c r="AR199" s="145" t="s">
        <v>220</v>
      </c>
      <c r="AT199" s="145" t="s">
        <v>154</v>
      </c>
      <c r="AU199" s="145" t="s">
        <v>82</v>
      </c>
      <c r="AY199" s="13" t="s">
        <v>151</v>
      </c>
      <c r="BE199" s="146">
        <f t="shared" ref="BE199:BE223" si="34">IF(N199="základní",J199,0)</f>
        <v>3421.92</v>
      </c>
      <c r="BF199" s="146">
        <f t="shared" ref="BF199:BF223" si="35">IF(N199="snížená",J199,0)</f>
        <v>0</v>
      </c>
      <c r="BG199" s="146">
        <f t="shared" ref="BG199:BG223" si="36">IF(N199="zákl. přenesená",J199,0)</f>
        <v>0</v>
      </c>
      <c r="BH199" s="146">
        <f t="shared" ref="BH199:BH223" si="37">IF(N199="sníž. přenesená",J199,0)</f>
        <v>0</v>
      </c>
      <c r="BI199" s="146">
        <f t="shared" ref="BI199:BI223" si="38">IF(N199="nulová",J199,0)</f>
        <v>0</v>
      </c>
      <c r="BJ199" s="13" t="s">
        <v>80</v>
      </c>
      <c r="BK199" s="146">
        <f t="shared" ref="BK199:BK223" si="39">ROUND(I199*H199,2)</f>
        <v>3421.92</v>
      </c>
      <c r="BL199" s="13" t="s">
        <v>220</v>
      </c>
      <c r="BM199" s="145" t="s">
        <v>369</v>
      </c>
    </row>
    <row r="200" spans="2:65" s="1" customFormat="1" ht="24.2" customHeight="1" x14ac:dyDescent="0.2">
      <c r="B200" s="25"/>
      <c r="C200" s="150" t="s">
        <v>370</v>
      </c>
      <c r="D200" s="150" t="s">
        <v>313</v>
      </c>
      <c r="E200" s="151" t="s">
        <v>371</v>
      </c>
      <c r="F200" s="152" t="s">
        <v>372</v>
      </c>
      <c r="G200" s="153" t="s">
        <v>157</v>
      </c>
      <c r="H200" s="154">
        <v>3</v>
      </c>
      <c r="I200" s="155">
        <v>4340</v>
      </c>
      <c r="J200" s="155">
        <f t="shared" si="30"/>
        <v>13020</v>
      </c>
      <c r="K200" s="156"/>
      <c r="L200" s="157"/>
      <c r="M200" s="158" t="s">
        <v>1</v>
      </c>
      <c r="N200" s="159" t="s">
        <v>38</v>
      </c>
      <c r="O200" s="143">
        <v>0</v>
      </c>
      <c r="P200" s="143">
        <f t="shared" si="31"/>
        <v>0</v>
      </c>
      <c r="Q200" s="143">
        <v>1.95E-2</v>
      </c>
      <c r="R200" s="143">
        <f t="shared" si="32"/>
        <v>5.8499999999999996E-2</v>
      </c>
      <c r="S200" s="143">
        <v>0</v>
      </c>
      <c r="T200" s="144">
        <f t="shared" si="33"/>
        <v>0</v>
      </c>
      <c r="AR200" s="145" t="s">
        <v>286</v>
      </c>
      <c r="AT200" s="145" t="s">
        <v>313</v>
      </c>
      <c r="AU200" s="145" t="s">
        <v>82</v>
      </c>
      <c r="AY200" s="13" t="s">
        <v>151</v>
      </c>
      <c r="BE200" s="146">
        <f t="shared" si="34"/>
        <v>13020</v>
      </c>
      <c r="BF200" s="146">
        <f t="shared" si="35"/>
        <v>0</v>
      </c>
      <c r="BG200" s="146">
        <f t="shared" si="36"/>
        <v>0</v>
      </c>
      <c r="BH200" s="146">
        <f t="shared" si="37"/>
        <v>0</v>
      </c>
      <c r="BI200" s="146">
        <f t="shared" si="38"/>
        <v>0</v>
      </c>
      <c r="BJ200" s="13" t="s">
        <v>80</v>
      </c>
      <c r="BK200" s="146">
        <f t="shared" si="39"/>
        <v>13020</v>
      </c>
      <c r="BL200" s="13" t="s">
        <v>220</v>
      </c>
      <c r="BM200" s="145" t="s">
        <v>373</v>
      </c>
    </row>
    <row r="201" spans="2:65" s="1" customFormat="1" ht="24.2" customHeight="1" x14ac:dyDescent="0.2">
      <c r="B201" s="25"/>
      <c r="C201" s="150" t="s">
        <v>374</v>
      </c>
      <c r="D201" s="150" t="s">
        <v>313</v>
      </c>
      <c r="E201" s="151" t="s">
        <v>375</v>
      </c>
      <c r="F201" s="152" t="s">
        <v>376</v>
      </c>
      <c r="G201" s="153" t="s">
        <v>157</v>
      </c>
      <c r="H201" s="154">
        <v>1</v>
      </c>
      <c r="I201" s="155">
        <v>4320</v>
      </c>
      <c r="J201" s="155">
        <f t="shared" si="30"/>
        <v>4320</v>
      </c>
      <c r="K201" s="156"/>
      <c r="L201" s="157"/>
      <c r="M201" s="158" t="s">
        <v>1</v>
      </c>
      <c r="N201" s="159" t="s">
        <v>38</v>
      </c>
      <c r="O201" s="143">
        <v>0</v>
      </c>
      <c r="P201" s="143">
        <f t="shared" si="31"/>
        <v>0</v>
      </c>
      <c r="Q201" s="143">
        <v>1.7500000000000002E-2</v>
      </c>
      <c r="R201" s="143">
        <f t="shared" si="32"/>
        <v>1.7500000000000002E-2</v>
      </c>
      <c r="S201" s="143">
        <v>0</v>
      </c>
      <c r="T201" s="144">
        <f t="shared" si="33"/>
        <v>0</v>
      </c>
      <c r="AR201" s="145" t="s">
        <v>286</v>
      </c>
      <c r="AT201" s="145" t="s">
        <v>313</v>
      </c>
      <c r="AU201" s="145" t="s">
        <v>82</v>
      </c>
      <c r="AY201" s="13" t="s">
        <v>151</v>
      </c>
      <c r="BE201" s="146">
        <f t="shared" si="34"/>
        <v>4320</v>
      </c>
      <c r="BF201" s="146">
        <f t="shared" si="35"/>
        <v>0</v>
      </c>
      <c r="BG201" s="146">
        <f t="shared" si="36"/>
        <v>0</v>
      </c>
      <c r="BH201" s="146">
        <f t="shared" si="37"/>
        <v>0</v>
      </c>
      <c r="BI201" s="146">
        <f t="shared" si="38"/>
        <v>0</v>
      </c>
      <c r="BJ201" s="13" t="s">
        <v>80</v>
      </c>
      <c r="BK201" s="146">
        <f t="shared" si="39"/>
        <v>4320</v>
      </c>
      <c r="BL201" s="13" t="s">
        <v>220</v>
      </c>
      <c r="BM201" s="145" t="s">
        <v>377</v>
      </c>
    </row>
    <row r="202" spans="2:65" s="1" customFormat="1" ht="24.2" customHeight="1" x14ac:dyDescent="0.2">
      <c r="B202" s="25"/>
      <c r="C202" s="135" t="s">
        <v>378</v>
      </c>
      <c r="D202" s="135" t="s">
        <v>154</v>
      </c>
      <c r="E202" s="136" t="s">
        <v>379</v>
      </c>
      <c r="F202" s="137" t="s">
        <v>380</v>
      </c>
      <c r="G202" s="138" t="s">
        <v>157</v>
      </c>
      <c r="H202" s="139">
        <v>1</v>
      </c>
      <c r="I202" s="140">
        <v>1440</v>
      </c>
      <c r="J202" s="140">
        <f t="shared" si="30"/>
        <v>1440</v>
      </c>
      <c r="K202" s="141"/>
      <c r="L202" s="25"/>
      <c r="M202" s="142" t="s">
        <v>1</v>
      </c>
      <c r="N202" s="112" t="s">
        <v>38</v>
      </c>
      <c r="O202" s="143">
        <v>3.0449999999999999</v>
      </c>
      <c r="P202" s="143">
        <f t="shared" si="31"/>
        <v>3.0449999999999999</v>
      </c>
      <c r="Q202" s="143">
        <v>0</v>
      </c>
      <c r="R202" s="143">
        <f t="shared" si="32"/>
        <v>0</v>
      </c>
      <c r="S202" s="143">
        <v>0</v>
      </c>
      <c r="T202" s="144">
        <f t="shared" si="33"/>
        <v>0</v>
      </c>
      <c r="AR202" s="145" t="s">
        <v>220</v>
      </c>
      <c r="AT202" s="145" t="s">
        <v>154</v>
      </c>
      <c r="AU202" s="145" t="s">
        <v>82</v>
      </c>
      <c r="AY202" s="13" t="s">
        <v>151</v>
      </c>
      <c r="BE202" s="146">
        <f t="shared" si="34"/>
        <v>1440</v>
      </c>
      <c r="BF202" s="146">
        <f t="shared" si="35"/>
        <v>0</v>
      </c>
      <c r="BG202" s="146">
        <f t="shared" si="36"/>
        <v>0</v>
      </c>
      <c r="BH202" s="146">
        <f t="shared" si="37"/>
        <v>0</v>
      </c>
      <c r="BI202" s="146">
        <f t="shared" si="38"/>
        <v>0</v>
      </c>
      <c r="BJ202" s="13" t="s">
        <v>80</v>
      </c>
      <c r="BK202" s="146">
        <f t="shared" si="39"/>
        <v>1440</v>
      </c>
      <c r="BL202" s="13" t="s">
        <v>220</v>
      </c>
      <c r="BM202" s="145" t="s">
        <v>381</v>
      </c>
    </row>
    <row r="203" spans="2:65" s="1" customFormat="1" ht="33" customHeight="1" x14ac:dyDescent="0.2">
      <c r="B203" s="25"/>
      <c r="C203" s="150" t="s">
        <v>382</v>
      </c>
      <c r="D203" s="150" t="s">
        <v>313</v>
      </c>
      <c r="E203" s="151" t="s">
        <v>383</v>
      </c>
      <c r="F203" s="152" t="s">
        <v>384</v>
      </c>
      <c r="G203" s="153" t="s">
        <v>157</v>
      </c>
      <c r="H203" s="154">
        <v>1</v>
      </c>
      <c r="I203" s="155">
        <v>6830</v>
      </c>
      <c r="J203" s="155">
        <f t="shared" si="30"/>
        <v>6830</v>
      </c>
      <c r="K203" s="156"/>
      <c r="L203" s="157"/>
      <c r="M203" s="158" t="s">
        <v>1</v>
      </c>
      <c r="N203" s="159" t="s">
        <v>38</v>
      </c>
      <c r="O203" s="143">
        <v>0</v>
      </c>
      <c r="P203" s="143">
        <f t="shared" si="31"/>
        <v>0</v>
      </c>
      <c r="Q203" s="143">
        <v>3.7999999999999999E-2</v>
      </c>
      <c r="R203" s="143">
        <f t="shared" si="32"/>
        <v>3.7999999999999999E-2</v>
      </c>
      <c r="S203" s="143">
        <v>0</v>
      </c>
      <c r="T203" s="144">
        <f t="shared" si="33"/>
        <v>0</v>
      </c>
      <c r="AR203" s="145" t="s">
        <v>286</v>
      </c>
      <c r="AT203" s="145" t="s">
        <v>313</v>
      </c>
      <c r="AU203" s="145" t="s">
        <v>82</v>
      </c>
      <c r="AY203" s="13" t="s">
        <v>151</v>
      </c>
      <c r="BE203" s="146">
        <f t="shared" si="34"/>
        <v>6830</v>
      </c>
      <c r="BF203" s="146">
        <f t="shared" si="35"/>
        <v>0</v>
      </c>
      <c r="BG203" s="146">
        <f t="shared" si="36"/>
        <v>0</v>
      </c>
      <c r="BH203" s="146">
        <f t="shared" si="37"/>
        <v>0</v>
      </c>
      <c r="BI203" s="146">
        <f t="shared" si="38"/>
        <v>0</v>
      </c>
      <c r="BJ203" s="13" t="s">
        <v>80</v>
      </c>
      <c r="BK203" s="146">
        <f t="shared" si="39"/>
        <v>6830</v>
      </c>
      <c r="BL203" s="13" t="s">
        <v>220</v>
      </c>
      <c r="BM203" s="145" t="s">
        <v>385</v>
      </c>
    </row>
    <row r="204" spans="2:65" s="1" customFormat="1" ht="24.2" customHeight="1" x14ac:dyDescent="0.2">
      <c r="B204" s="25"/>
      <c r="C204" s="135" t="s">
        <v>386</v>
      </c>
      <c r="D204" s="135" t="s">
        <v>154</v>
      </c>
      <c r="E204" s="136" t="s">
        <v>387</v>
      </c>
      <c r="F204" s="137" t="s">
        <v>388</v>
      </c>
      <c r="G204" s="138" t="s">
        <v>157</v>
      </c>
      <c r="H204" s="139">
        <v>1</v>
      </c>
      <c r="I204" s="140">
        <v>230</v>
      </c>
      <c r="J204" s="140">
        <f t="shared" si="30"/>
        <v>230</v>
      </c>
      <c r="K204" s="141"/>
      <c r="L204" s="25"/>
      <c r="M204" s="142" t="s">
        <v>1</v>
      </c>
      <c r="N204" s="112" t="s">
        <v>38</v>
      </c>
      <c r="O204" s="143">
        <v>0.46500000000000002</v>
      </c>
      <c r="P204" s="143">
        <f t="shared" si="31"/>
        <v>0.46500000000000002</v>
      </c>
      <c r="Q204" s="143">
        <v>0</v>
      </c>
      <c r="R204" s="143">
        <f t="shared" si="32"/>
        <v>0</v>
      </c>
      <c r="S204" s="143">
        <v>0</v>
      </c>
      <c r="T204" s="144">
        <f t="shared" si="33"/>
        <v>0</v>
      </c>
      <c r="AR204" s="145" t="s">
        <v>220</v>
      </c>
      <c r="AT204" s="145" t="s">
        <v>154</v>
      </c>
      <c r="AU204" s="145" t="s">
        <v>82</v>
      </c>
      <c r="AY204" s="13" t="s">
        <v>151</v>
      </c>
      <c r="BE204" s="146">
        <f t="shared" si="34"/>
        <v>230</v>
      </c>
      <c r="BF204" s="146">
        <f t="shared" si="35"/>
        <v>0</v>
      </c>
      <c r="BG204" s="146">
        <f t="shared" si="36"/>
        <v>0</v>
      </c>
      <c r="BH204" s="146">
        <f t="shared" si="37"/>
        <v>0</v>
      </c>
      <c r="BI204" s="146">
        <f t="shared" si="38"/>
        <v>0</v>
      </c>
      <c r="BJ204" s="13" t="s">
        <v>80</v>
      </c>
      <c r="BK204" s="146">
        <f t="shared" si="39"/>
        <v>230</v>
      </c>
      <c r="BL204" s="13" t="s">
        <v>220</v>
      </c>
      <c r="BM204" s="145" t="s">
        <v>389</v>
      </c>
    </row>
    <row r="205" spans="2:65" s="1" customFormat="1" ht="16.5" customHeight="1" x14ac:dyDescent="0.2">
      <c r="B205" s="25"/>
      <c r="C205" s="150" t="s">
        <v>390</v>
      </c>
      <c r="D205" s="150" t="s">
        <v>313</v>
      </c>
      <c r="E205" s="151" t="s">
        <v>391</v>
      </c>
      <c r="F205" s="152" t="s">
        <v>392</v>
      </c>
      <c r="G205" s="153" t="s">
        <v>157</v>
      </c>
      <c r="H205" s="154">
        <v>1</v>
      </c>
      <c r="I205" s="155">
        <v>1160</v>
      </c>
      <c r="J205" s="155">
        <f t="shared" si="30"/>
        <v>1160</v>
      </c>
      <c r="K205" s="156"/>
      <c r="L205" s="157"/>
      <c r="M205" s="158" t="s">
        <v>1</v>
      </c>
      <c r="N205" s="159" t="s">
        <v>38</v>
      </c>
      <c r="O205" s="143">
        <v>0</v>
      </c>
      <c r="P205" s="143">
        <f t="shared" si="31"/>
        <v>0</v>
      </c>
      <c r="Q205" s="143">
        <v>2.3999999999999998E-3</v>
      </c>
      <c r="R205" s="143">
        <f t="shared" si="32"/>
        <v>2.3999999999999998E-3</v>
      </c>
      <c r="S205" s="143">
        <v>0</v>
      </c>
      <c r="T205" s="144">
        <f t="shared" si="33"/>
        <v>0</v>
      </c>
      <c r="AR205" s="145" t="s">
        <v>286</v>
      </c>
      <c r="AT205" s="145" t="s">
        <v>313</v>
      </c>
      <c r="AU205" s="145" t="s">
        <v>82</v>
      </c>
      <c r="AY205" s="13" t="s">
        <v>151</v>
      </c>
      <c r="BE205" s="146">
        <f t="shared" si="34"/>
        <v>1160</v>
      </c>
      <c r="BF205" s="146">
        <f t="shared" si="35"/>
        <v>0</v>
      </c>
      <c r="BG205" s="146">
        <f t="shared" si="36"/>
        <v>0</v>
      </c>
      <c r="BH205" s="146">
        <f t="shared" si="37"/>
        <v>0</v>
      </c>
      <c r="BI205" s="146">
        <f t="shared" si="38"/>
        <v>0</v>
      </c>
      <c r="BJ205" s="13" t="s">
        <v>80</v>
      </c>
      <c r="BK205" s="146">
        <f t="shared" si="39"/>
        <v>1160</v>
      </c>
      <c r="BL205" s="13" t="s">
        <v>220</v>
      </c>
      <c r="BM205" s="145" t="s">
        <v>393</v>
      </c>
    </row>
    <row r="206" spans="2:65" s="1" customFormat="1" ht="16.5" customHeight="1" x14ac:dyDescent="0.2">
      <c r="B206" s="25"/>
      <c r="C206" s="135" t="s">
        <v>394</v>
      </c>
      <c r="D206" s="135" t="s">
        <v>154</v>
      </c>
      <c r="E206" s="136" t="s">
        <v>395</v>
      </c>
      <c r="F206" s="137" t="s">
        <v>396</v>
      </c>
      <c r="G206" s="138" t="s">
        <v>157</v>
      </c>
      <c r="H206" s="139">
        <v>4</v>
      </c>
      <c r="I206" s="140">
        <v>116.9</v>
      </c>
      <c r="J206" s="140">
        <f t="shared" si="30"/>
        <v>467.6</v>
      </c>
      <c r="K206" s="141"/>
      <c r="L206" s="25"/>
      <c r="M206" s="142" t="s">
        <v>1</v>
      </c>
      <c r="N206" s="112" t="s">
        <v>38</v>
      </c>
      <c r="O206" s="143">
        <v>0.20899999999999999</v>
      </c>
      <c r="P206" s="143">
        <f t="shared" si="31"/>
        <v>0.83599999999999997</v>
      </c>
      <c r="Q206" s="143">
        <v>0</v>
      </c>
      <c r="R206" s="143">
        <f t="shared" si="32"/>
        <v>0</v>
      </c>
      <c r="S206" s="143">
        <v>0</v>
      </c>
      <c r="T206" s="144">
        <f t="shared" si="33"/>
        <v>0</v>
      </c>
      <c r="AR206" s="145" t="s">
        <v>220</v>
      </c>
      <c r="AT206" s="145" t="s">
        <v>154</v>
      </c>
      <c r="AU206" s="145" t="s">
        <v>82</v>
      </c>
      <c r="AY206" s="13" t="s">
        <v>151</v>
      </c>
      <c r="BE206" s="146">
        <f t="shared" si="34"/>
        <v>467.6</v>
      </c>
      <c r="BF206" s="146">
        <f t="shared" si="35"/>
        <v>0</v>
      </c>
      <c r="BG206" s="146">
        <f t="shared" si="36"/>
        <v>0</v>
      </c>
      <c r="BH206" s="146">
        <f t="shared" si="37"/>
        <v>0</v>
      </c>
      <c r="BI206" s="146">
        <f t="shared" si="38"/>
        <v>0</v>
      </c>
      <c r="BJ206" s="13" t="s">
        <v>80</v>
      </c>
      <c r="BK206" s="146">
        <f t="shared" si="39"/>
        <v>467.6</v>
      </c>
      <c r="BL206" s="13" t="s">
        <v>220</v>
      </c>
      <c r="BM206" s="145" t="s">
        <v>397</v>
      </c>
    </row>
    <row r="207" spans="2:65" s="1" customFormat="1" ht="16.5" customHeight="1" x14ac:dyDescent="0.2">
      <c r="B207" s="25"/>
      <c r="C207" s="150" t="s">
        <v>398</v>
      </c>
      <c r="D207" s="150" t="s">
        <v>313</v>
      </c>
      <c r="E207" s="151" t="s">
        <v>399</v>
      </c>
      <c r="F207" s="152" t="s">
        <v>400</v>
      </c>
      <c r="G207" s="153" t="s">
        <v>157</v>
      </c>
      <c r="H207" s="154">
        <v>1</v>
      </c>
      <c r="I207" s="155">
        <v>211</v>
      </c>
      <c r="J207" s="155">
        <f t="shared" si="30"/>
        <v>211</v>
      </c>
      <c r="K207" s="156"/>
      <c r="L207" s="157"/>
      <c r="M207" s="158" t="s">
        <v>1</v>
      </c>
      <c r="N207" s="159" t="s">
        <v>38</v>
      </c>
      <c r="O207" s="143">
        <v>0</v>
      </c>
      <c r="P207" s="143">
        <f t="shared" si="31"/>
        <v>0</v>
      </c>
      <c r="Q207" s="143">
        <v>1.4999999999999999E-4</v>
      </c>
      <c r="R207" s="143">
        <f t="shared" si="32"/>
        <v>1.4999999999999999E-4</v>
      </c>
      <c r="S207" s="143">
        <v>0</v>
      </c>
      <c r="T207" s="144">
        <f t="shared" si="33"/>
        <v>0</v>
      </c>
      <c r="AR207" s="145" t="s">
        <v>286</v>
      </c>
      <c r="AT207" s="145" t="s">
        <v>313</v>
      </c>
      <c r="AU207" s="145" t="s">
        <v>82</v>
      </c>
      <c r="AY207" s="13" t="s">
        <v>151</v>
      </c>
      <c r="BE207" s="146">
        <f t="shared" si="34"/>
        <v>211</v>
      </c>
      <c r="BF207" s="146">
        <f t="shared" si="35"/>
        <v>0</v>
      </c>
      <c r="BG207" s="146">
        <f t="shared" si="36"/>
        <v>0</v>
      </c>
      <c r="BH207" s="146">
        <f t="shared" si="37"/>
        <v>0</v>
      </c>
      <c r="BI207" s="146">
        <f t="shared" si="38"/>
        <v>0</v>
      </c>
      <c r="BJ207" s="13" t="s">
        <v>80</v>
      </c>
      <c r="BK207" s="146">
        <f t="shared" si="39"/>
        <v>211</v>
      </c>
      <c r="BL207" s="13" t="s">
        <v>220</v>
      </c>
      <c r="BM207" s="145" t="s">
        <v>401</v>
      </c>
    </row>
    <row r="208" spans="2:65" s="1" customFormat="1" ht="21.75" customHeight="1" x14ac:dyDescent="0.2">
      <c r="B208" s="25"/>
      <c r="C208" s="150" t="s">
        <v>402</v>
      </c>
      <c r="D208" s="150" t="s">
        <v>313</v>
      </c>
      <c r="E208" s="151" t="s">
        <v>403</v>
      </c>
      <c r="F208" s="152" t="s">
        <v>404</v>
      </c>
      <c r="G208" s="153" t="s">
        <v>157</v>
      </c>
      <c r="H208" s="154">
        <v>2</v>
      </c>
      <c r="I208" s="155">
        <v>211</v>
      </c>
      <c r="J208" s="155">
        <f t="shared" si="30"/>
        <v>422</v>
      </c>
      <c r="K208" s="156"/>
      <c r="L208" s="157"/>
      <c r="M208" s="158" t="s">
        <v>1</v>
      </c>
      <c r="N208" s="159" t="s">
        <v>38</v>
      </c>
      <c r="O208" s="143">
        <v>0</v>
      </c>
      <c r="P208" s="143">
        <f t="shared" si="31"/>
        <v>0</v>
      </c>
      <c r="Q208" s="143">
        <v>1.4999999999999999E-4</v>
      </c>
      <c r="R208" s="143">
        <f t="shared" si="32"/>
        <v>2.9999999999999997E-4</v>
      </c>
      <c r="S208" s="143">
        <v>0</v>
      </c>
      <c r="T208" s="144">
        <f t="shared" si="33"/>
        <v>0</v>
      </c>
      <c r="AR208" s="145" t="s">
        <v>286</v>
      </c>
      <c r="AT208" s="145" t="s">
        <v>313</v>
      </c>
      <c r="AU208" s="145" t="s">
        <v>82</v>
      </c>
      <c r="AY208" s="13" t="s">
        <v>151</v>
      </c>
      <c r="BE208" s="146">
        <f t="shared" si="34"/>
        <v>422</v>
      </c>
      <c r="BF208" s="146">
        <f t="shared" si="35"/>
        <v>0</v>
      </c>
      <c r="BG208" s="146">
        <f t="shared" si="36"/>
        <v>0</v>
      </c>
      <c r="BH208" s="146">
        <f t="shared" si="37"/>
        <v>0</v>
      </c>
      <c r="BI208" s="146">
        <f t="shared" si="38"/>
        <v>0</v>
      </c>
      <c r="BJ208" s="13" t="s">
        <v>80</v>
      </c>
      <c r="BK208" s="146">
        <f t="shared" si="39"/>
        <v>422</v>
      </c>
      <c r="BL208" s="13" t="s">
        <v>220</v>
      </c>
      <c r="BM208" s="145" t="s">
        <v>405</v>
      </c>
    </row>
    <row r="209" spans="2:65" s="1" customFormat="1" ht="16.5" customHeight="1" x14ac:dyDescent="0.2">
      <c r="B209" s="25"/>
      <c r="C209" s="150" t="s">
        <v>406</v>
      </c>
      <c r="D209" s="150" t="s">
        <v>313</v>
      </c>
      <c r="E209" s="151" t="s">
        <v>407</v>
      </c>
      <c r="F209" s="152" t="s">
        <v>408</v>
      </c>
      <c r="G209" s="153" t="s">
        <v>157</v>
      </c>
      <c r="H209" s="154">
        <v>1</v>
      </c>
      <c r="I209" s="155">
        <v>200</v>
      </c>
      <c r="J209" s="155">
        <f t="shared" si="30"/>
        <v>200</v>
      </c>
      <c r="K209" s="156"/>
      <c r="L209" s="157"/>
      <c r="M209" s="158" t="s">
        <v>1</v>
      </c>
      <c r="N209" s="159" t="s">
        <v>38</v>
      </c>
      <c r="O209" s="143">
        <v>0</v>
      </c>
      <c r="P209" s="143">
        <f t="shared" si="31"/>
        <v>0</v>
      </c>
      <c r="Q209" s="143">
        <v>1.4999999999999999E-4</v>
      </c>
      <c r="R209" s="143">
        <f t="shared" si="32"/>
        <v>1.4999999999999999E-4</v>
      </c>
      <c r="S209" s="143">
        <v>0</v>
      </c>
      <c r="T209" s="144">
        <f t="shared" si="33"/>
        <v>0</v>
      </c>
      <c r="AR209" s="145" t="s">
        <v>286</v>
      </c>
      <c r="AT209" s="145" t="s">
        <v>313</v>
      </c>
      <c r="AU209" s="145" t="s">
        <v>82</v>
      </c>
      <c r="AY209" s="13" t="s">
        <v>151</v>
      </c>
      <c r="BE209" s="146">
        <f t="shared" si="34"/>
        <v>200</v>
      </c>
      <c r="BF209" s="146">
        <f t="shared" si="35"/>
        <v>0</v>
      </c>
      <c r="BG209" s="146">
        <f t="shared" si="36"/>
        <v>0</v>
      </c>
      <c r="BH209" s="146">
        <f t="shared" si="37"/>
        <v>0</v>
      </c>
      <c r="BI209" s="146">
        <f t="shared" si="38"/>
        <v>0</v>
      </c>
      <c r="BJ209" s="13" t="s">
        <v>80</v>
      </c>
      <c r="BK209" s="146">
        <f t="shared" si="39"/>
        <v>200</v>
      </c>
      <c r="BL209" s="13" t="s">
        <v>220</v>
      </c>
      <c r="BM209" s="145" t="s">
        <v>409</v>
      </c>
    </row>
    <row r="210" spans="2:65" s="1" customFormat="1" ht="16.5" customHeight="1" x14ac:dyDescent="0.2">
      <c r="B210" s="25"/>
      <c r="C210" s="150" t="s">
        <v>410</v>
      </c>
      <c r="D210" s="150" t="s">
        <v>313</v>
      </c>
      <c r="E210" s="151" t="s">
        <v>411</v>
      </c>
      <c r="F210" s="152" t="s">
        <v>412</v>
      </c>
      <c r="G210" s="153" t="s">
        <v>157</v>
      </c>
      <c r="H210" s="154">
        <v>1</v>
      </c>
      <c r="I210" s="155">
        <v>540</v>
      </c>
      <c r="J210" s="155">
        <f t="shared" si="30"/>
        <v>540</v>
      </c>
      <c r="K210" s="156"/>
      <c r="L210" s="157"/>
      <c r="M210" s="158" t="s">
        <v>1</v>
      </c>
      <c r="N210" s="159" t="s">
        <v>38</v>
      </c>
      <c r="O210" s="143">
        <v>0</v>
      </c>
      <c r="P210" s="143">
        <f t="shared" si="31"/>
        <v>0</v>
      </c>
      <c r="Q210" s="143">
        <v>1.4999999999999999E-4</v>
      </c>
      <c r="R210" s="143">
        <f t="shared" si="32"/>
        <v>1.4999999999999999E-4</v>
      </c>
      <c r="S210" s="143">
        <v>0</v>
      </c>
      <c r="T210" s="144">
        <f t="shared" si="33"/>
        <v>0</v>
      </c>
      <c r="AR210" s="145" t="s">
        <v>286</v>
      </c>
      <c r="AT210" s="145" t="s">
        <v>313</v>
      </c>
      <c r="AU210" s="145" t="s">
        <v>82</v>
      </c>
      <c r="AY210" s="13" t="s">
        <v>151</v>
      </c>
      <c r="BE210" s="146">
        <f t="shared" si="34"/>
        <v>540</v>
      </c>
      <c r="BF210" s="146">
        <f t="shared" si="35"/>
        <v>0</v>
      </c>
      <c r="BG210" s="146">
        <f t="shared" si="36"/>
        <v>0</v>
      </c>
      <c r="BH210" s="146">
        <f t="shared" si="37"/>
        <v>0</v>
      </c>
      <c r="BI210" s="146">
        <f t="shared" si="38"/>
        <v>0</v>
      </c>
      <c r="BJ210" s="13" t="s">
        <v>80</v>
      </c>
      <c r="BK210" s="146">
        <f t="shared" si="39"/>
        <v>540</v>
      </c>
      <c r="BL210" s="13" t="s">
        <v>220</v>
      </c>
      <c r="BM210" s="145" t="s">
        <v>413</v>
      </c>
    </row>
    <row r="211" spans="2:65" s="1" customFormat="1" ht="21.75" customHeight="1" x14ac:dyDescent="0.2">
      <c r="B211" s="25"/>
      <c r="C211" s="135" t="s">
        <v>414</v>
      </c>
      <c r="D211" s="135" t="s">
        <v>154</v>
      </c>
      <c r="E211" s="136" t="s">
        <v>415</v>
      </c>
      <c r="F211" s="137" t="s">
        <v>416</v>
      </c>
      <c r="G211" s="138" t="s">
        <v>157</v>
      </c>
      <c r="H211" s="139">
        <v>4</v>
      </c>
      <c r="I211" s="140">
        <v>187.37</v>
      </c>
      <c r="J211" s="140">
        <f t="shared" si="30"/>
        <v>749.48</v>
      </c>
      <c r="K211" s="141"/>
      <c r="L211" s="25"/>
      <c r="M211" s="142" t="s">
        <v>1</v>
      </c>
      <c r="N211" s="112" t="s">
        <v>38</v>
      </c>
      <c r="O211" s="143">
        <v>0.33500000000000002</v>
      </c>
      <c r="P211" s="143">
        <f t="shared" si="31"/>
        <v>1.34</v>
      </c>
      <c r="Q211" s="143">
        <v>0</v>
      </c>
      <c r="R211" s="143">
        <f t="shared" si="32"/>
        <v>0</v>
      </c>
      <c r="S211" s="143">
        <v>0</v>
      </c>
      <c r="T211" s="144">
        <f t="shared" si="33"/>
        <v>0</v>
      </c>
      <c r="AR211" s="145" t="s">
        <v>220</v>
      </c>
      <c r="AT211" s="145" t="s">
        <v>154</v>
      </c>
      <c r="AU211" s="145" t="s">
        <v>82</v>
      </c>
      <c r="AY211" s="13" t="s">
        <v>151</v>
      </c>
      <c r="BE211" s="146">
        <f t="shared" si="34"/>
        <v>749.48</v>
      </c>
      <c r="BF211" s="146">
        <f t="shared" si="35"/>
        <v>0</v>
      </c>
      <c r="BG211" s="146">
        <f t="shared" si="36"/>
        <v>0</v>
      </c>
      <c r="BH211" s="146">
        <f t="shared" si="37"/>
        <v>0</v>
      </c>
      <c r="BI211" s="146">
        <f t="shared" si="38"/>
        <v>0</v>
      </c>
      <c r="BJ211" s="13" t="s">
        <v>80</v>
      </c>
      <c r="BK211" s="146">
        <f t="shared" si="39"/>
        <v>749.48</v>
      </c>
      <c r="BL211" s="13" t="s">
        <v>220</v>
      </c>
      <c r="BM211" s="145" t="s">
        <v>417</v>
      </c>
    </row>
    <row r="212" spans="2:65" s="1" customFormat="1" ht="24.2" customHeight="1" x14ac:dyDescent="0.2">
      <c r="B212" s="25"/>
      <c r="C212" s="150" t="s">
        <v>418</v>
      </c>
      <c r="D212" s="150" t="s">
        <v>313</v>
      </c>
      <c r="E212" s="151" t="s">
        <v>419</v>
      </c>
      <c r="F212" s="152" t="s">
        <v>420</v>
      </c>
      <c r="G212" s="153" t="s">
        <v>157</v>
      </c>
      <c r="H212" s="154">
        <v>4</v>
      </c>
      <c r="I212" s="155">
        <v>330</v>
      </c>
      <c r="J212" s="155">
        <f t="shared" si="30"/>
        <v>1320</v>
      </c>
      <c r="K212" s="156"/>
      <c r="L212" s="157"/>
      <c r="M212" s="158" t="s">
        <v>1</v>
      </c>
      <c r="N212" s="159" t="s">
        <v>38</v>
      </c>
      <c r="O212" s="143">
        <v>0</v>
      </c>
      <c r="P212" s="143">
        <f t="shared" si="31"/>
        <v>0</v>
      </c>
      <c r="Q212" s="143">
        <v>1.1999999999999999E-3</v>
      </c>
      <c r="R212" s="143">
        <f t="shared" si="32"/>
        <v>4.7999999999999996E-3</v>
      </c>
      <c r="S212" s="143">
        <v>0</v>
      </c>
      <c r="T212" s="144">
        <f t="shared" si="33"/>
        <v>0</v>
      </c>
      <c r="AR212" s="145" t="s">
        <v>286</v>
      </c>
      <c r="AT212" s="145" t="s">
        <v>313</v>
      </c>
      <c r="AU212" s="145" t="s">
        <v>82</v>
      </c>
      <c r="AY212" s="13" t="s">
        <v>151</v>
      </c>
      <c r="BE212" s="146">
        <f t="shared" si="34"/>
        <v>1320</v>
      </c>
      <c r="BF212" s="146">
        <f t="shared" si="35"/>
        <v>0</v>
      </c>
      <c r="BG212" s="146">
        <f t="shared" si="36"/>
        <v>0</v>
      </c>
      <c r="BH212" s="146">
        <f t="shared" si="37"/>
        <v>0</v>
      </c>
      <c r="BI212" s="146">
        <f t="shared" si="38"/>
        <v>0</v>
      </c>
      <c r="BJ212" s="13" t="s">
        <v>80</v>
      </c>
      <c r="BK212" s="146">
        <f t="shared" si="39"/>
        <v>1320</v>
      </c>
      <c r="BL212" s="13" t="s">
        <v>220</v>
      </c>
      <c r="BM212" s="145" t="s">
        <v>421</v>
      </c>
    </row>
    <row r="213" spans="2:65" s="1" customFormat="1" ht="16.5" customHeight="1" x14ac:dyDescent="0.2">
      <c r="B213" s="25"/>
      <c r="C213" s="135" t="s">
        <v>422</v>
      </c>
      <c r="D213" s="135" t="s">
        <v>154</v>
      </c>
      <c r="E213" s="136" t="s">
        <v>423</v>
      </c>
      <c r="F213" s="137" t="s">
        <v>424</v>
      </c>
      <c r="G213" s="138" t="s">
        <v>157</v>
      </c>
      <c r="H213" s="139">
        <v>1</v>
      </c>
      <c r="I213" s="140">
        <v>171</v>
      </c>
      <c r="J213" s="140">
        <f t="shared" si="30"/>
        <v>171</v>
      </c>
      <c r="K213" s="141"/>
      <c r="L213" s="25"/>
      <c r="M213" s="142" t="s">
        <v>1</v>
      </c>
      <c r="N213" s="112" t="s">
        <v>38</v>
      </c>
      <c r="O213" s="143">
        <v>0.30499999999999999</v>
      </c>
      <c r="P213" s="143">
        <f t="shared" si="31"/>
        <v>0.30499999999999999</v>
      </c>
      <c r="Q213" s="143">
        <v>0</v>
      </c>
      <c r="R213" s="143">
        <f t="shared" si="32"/>
        <v>0</v>
      </c>
      <c r="S213" s="143">
        <v>0</v>
      </c>
      <c r="T213" s="144">
        <f t="shared" si="33"/>
        <v>0</v>
      </c>
      <c r="AR213" s="145" t="s">
        <v>220</v>
      </c>
      <c r="AT213" s="145" t="s">
        <v>154</v>
      </c>
      <c r="AU213" s="145" t="s">
        <v>82</v>
      </c>
      <c r="AY213" s="13" t="s">
        <v>151</v>
      </c>
      <c r="BE213" s="146">
        <f t="shared" si="34"/>
        <v>171</v>
      </c>
      <c r="BF213" s="146">
        <f t="shared" si="35"/>
        <v>0</v>
      </c>
      <c r="BG213" s="146">
        <f t="shared" si="36"/>
        <v>0</v>
      </c>
      <c r="BH213" s="146">
        <f t="shared" si="37"/>
        <v>0</v>
      </c>
      <c r="BI213" s="146">
        <f t="shared" si="38"/>
        <v>0</v>
      </c>
      <c r="BJ213" s="13" t="s">
        <v>80</v>
      </c>
      <c r="BK213" s="146">
        <f t="shared" si="39"/>
        <v>171</v>
      </c>
      <c r="BL213" s="13" t="s">
        <v>220</v>
      </c>
      <c r="BM213" s="145" t="s">
        <v>425</v>
      </c>
    </row>
    <row r="214" spans="2:65" s="1" customFormat="1" ht="16.5" customHeight="1" x14ac:dyDescent="0.2">
      <c r="B214" s="25"/>
      <c r="C214" s="150" t="s">
        <v>426</v>
      </c>
      <c r="D214" s="150" t="s">
        <v>313</v>
      </c>
      <c r="E214" s="151" t="s">
        <v>427</v>
      </c>
      <c r="F214" s="152" t="s">
        <v>428</v>
      </c>
      <c r="G214" s="153" t="s">
        <v>157</v>
      </c>
      <c r="H214" s="154">
        <v>1</v>
      </c>
      <c r="I214" s="155">
        <v>275</v>
      </c>
      <c r="J214" s="155">
        <f t="shared" si="30"/>
        <v>275</v>
      </c>
      <c r="K214" s="156"/>
      <c r="L214" s="157"/>
      <c r="M214" s="158" t="s">
        <v>1</v>
      </c>
      <c r="N214" s="159" t="s">
        <v>38</v>
      </c>
      <c r="O214" s="143">
        <v>0</v>
      </c>
      <c r="P214" s="143">
        <f t="shared" si="31"/>
        <v>0</v>
      </c>
      <c r="Q214" s="143">
        <v>1.4999999999999999E-4</v>
      </c>
      <c r="R214" s="143">
        <f t="shared" si="32"/>
        <v>1.4999999999999999E-4</v>
      </c>
      <c r="S214" s="143">
        <v>0</v>
      </c>
      <c r="T214" s="144">
        <f t="shared" si="33"/>
        <v>0</v>
      </c>
      <c r="AR214" s="145" t="s">
        <v>286</v>
      </c>
      <c r="AT214" s="145" t="s">
        <v>313</v>
      </c>
      <c r="AU214" s="145" t="s">
        <v>82</v>
      </c>
      <c r="AY214" s="13" t="s">
        <v>151</v>
      </c>
      <c r="BE214" s="146">
        <f t="shared" si="34"/>
        <v>275</v>
      </c>
      <c r="BF214" s="146">
        <f t="shared" si="35"/>
        <v>0</v>
      </c>
      <c r="BG214" s="146">
        <f t="shared" si="36"/>
        <v>0</v>
      </c>
      <c r="BH214" s="146">
        <f t="shared" si="37"/>
        <v>0</v>
      </c>
      <c r="BI214" s="146">
        <f t="shared" si="38"/>
        <v>0</v>
      </c>
      <c r="BJ214" s="13" t="s">
        <v>80</v>
      </c>
      <c r="BK214" s="146">
        <f t="shared" si="39"/>
        <v>275</v>
      </c>
      <c r="BL214" s="13" t="s">
        <v>220</v>
      </c>
      <c r="BM214" s="145" t="s">
        <v>429</v>
      </c>
    </row>
    <row r="215" spans="2:65" s="1" customFormat="1" ht="16.5" customHeight="1" x14ac:dyDescent="0.2">
      <c r="B215" s="25"/>
      <c r="C215" s="150" t="s">
        <v>430</v>
      </c>
      <c r="D215" s="150" t="s">
        <v>313</v>
      </c>
      <c r="E215" s="151" t="s">
        <v>431</v>
      </c>
      <c r="F215" s="152" t="s">
        <v>432</v>
      </c>
      <c r="G215" s="153" t="s">
        <v>157</v>
      </c>
      <c r="H215" s="154">
        <v>1</v>
      </c>
      <c r="I215" s="155">
        <v>943</v>
      </c>
      <c r="J215" s="155">
        <f t="shared" si="30"/>
        <v>943</v>
      </c>
      <c r="K215" s="156"/>
      <c r="L215" s="157"/>
      <c r="M215" s="158" t="s">
        <v>1</v>
      </c>
      <c r="N215" s="159" t="s">
        <v>38</v>
      </c>
      <c r="O215" s="143">
        <v>0</v>
      </c>
      <c r="P215" s="143">
        <f t="shared" si="31"/>
        <v>0</v>
      </c>
      <c r="Q215" s="143">
        <v>1.4999999999999999E-4</v>
      </c>
      <c r="R215" s="143">
        <f t="shared" si="32"/>
        <v>1.4999999999999999E-4</v>
      </c>
      <c r="S215" s="143">
        <v>0</v>
      </c>
      <c r="T215" s="144">
        <f t="shared" si="33"/>
        <v>0</v>
      </c>
      <c r="AR215" s="145" t="s">
        <v>286</v>
      </c>
      <c r="AT215" s="145" t="s">
        <v>313</v>
      </c>
      <c r="AU215" s="145" t="s">
        <v>82</v>
      </c>
      <c r="AY215" s="13" t="s">
        <v>151</v>
      </c>
      <c r="BE215" s="146">
        <f t="shared" si="34"/>
        <v>943</v>
      </c>
      <c r="BF215" s="146">
        <f t="shared" si="35"/>
        <v>0</v>
      </c>
      <c r="BG215" s="146">
        <f t="shared" si="36"/>
        <v>0</v>
      </c>
      <c r="BH215" s="146">
        <f t="shared" si="37"/>
        <v>0</v>
      </c>
      <c r="BI215" s="146">
        <f t="shared" si="38"/>
        <v>0</v>
      </c>
      <c r="BJ215" s="13" t="s">
        <v>80</v>
      </c>
      <c r="BK215" s="146">
        <f t="shared" si="39"/>
        <v>943</v>
      </c>
      <c r="BL215" s="13" t="s">
        <v>220</v>
      </c>
      <c r="BM215" s="145" t="s">
        <v>433</v>
      </c>
    </row>
    <row r="216" spans="2:65" s="1" customFormat="1" ht="21.75" customHeight="1" x14ac:dyDescent="0.2">
      <c r="B216" s="25"/>
      <c r="C216" s="135" t="s">
        <v>434</v>
      </c>
      <c r="D216" s="135" t="s">
        <v>154</v>
      </c>
      <c r="E216" s="136" t="s">
        <v>435</v>
      </c>
      <c r="F216" s="137" t="s">
        <v>436</v>
      </c>
      <c r="G216" s="138" t="s">
        <v>157</v>
      </c>
      <c r="H216" s="139">
        <v>1</v>
      </c>
      <c r="I216" s="140">
        <v>209</v>
      </c>
      <c r="J216" s="140">
        <f t="shared" si="30"/>
        <v>209</v>
      </c>
      <c r="K216" s="141"/>
      <c r="L216" s="25"/>
      <c r="M216" s="142" t="s">
        <v>1</v>
      </c>
      <c r="N216" s="112" t="s">
        <v>38</v>
      </c>
      <c r="O216" s="143">
        <v>0.374</v>
      </c>
      <c r="P216" s="143">
        <f t="shared" si="31"/>
        <v>0.374</v>
      </c>
      <c r="Q216" s="143">
        <v>0</v>
      </c>
      <c r="R216" s="143">
        <f t="shared" si="32"/>
        <v>0</v>
      </c>
      <c r="S216" s="143">
        <v>0</v>
      </c>
      <c r="T216" s="144">
        <f t="shared" si="33"/>
        <v>0</v>
      </c>
      <c r="AR216" s="145" t="s">
        <v>220</v>
      </c>
      <c r="AT216" s="145" t="s">
        <v>154</v>
      </c>
      <c r="AU216" s="145" t="s">
        <v>82</v>
      </c>
      <c r="AY216" s="13" t="s">
        <v>151</v>
      </c>
      <c r="BE216" s="146">
        <f t="shared" si="34"/>
        <v>209</v>
      </c>
      <c r="BF216" s="146">
        <f t="shared" si="35"/>
        <v>0</v>
      </c>
      <c r="BG216" s="146">
        <f t="shared" si="36"/>
        <v>0</v>
      </c>
      <c r="BH216" s="146">
        <f t="shared" si="37"/>
        <v>0</v>
      </c>
      <c r="BI216" s="146">
        <f t="shared" si="38"/>
        <v>0</v>
      </c>
      <c r="BJ216" s="13" t="s">
        <v>80</v>
      </c>
      <c r="BK216" s="146">
        <f t="shared" si="39"/>
        <v>209</v>
      </c>
      <c r="BL216" s="13" t="s">
        <v>220</v>
      </c>
      <c r="BM216" s="145" t="s">
        <v>437</v>
      </c>
    </row>
    <row r="217" spans="2:65" s="1" customFormat="1" ht="16.5" customHeight="1" x14ac:dyDescent="0.2">
      <c r="B217" s="25"/>
      <c r="C217" s="150" t="s">
        <v>438</v>
      </c>
      <c r="D217" s="150" t="s">
        <v>313</v>
      </c>
      <c r="E217" s="151" t="s">
        <v>439</v>
      </c>
      <c r="F217" s="152" t="s">
        <v>440</v>
      </c>
      <c r="G217" s="153" t="s">
        <v>157</v>
      </c>
      <c r="H217" s="154">
        <v>1</v>
      </c>
      <c r="I217" s="155">
        <v>2620</v>
      </c>
      <c r="J217" s="155">
        <f t="shared" si="30"/>
        <v>2620</v>
      </c>
      <c r="K217" s="156"/>
      <c r="L217" s="157"/>
      <c r="M217" s="158" t="s">
        <v>1</v>
      </c>
      <c r="N217" s="159" t="s">
        <v>38</v>
      </c>
      <c r="O217" s="143">
        <v>0</v>
      </c>
      <c r="P217" s="143">
        <f t="shared" si="31"/>
        <v>0</v>
      </c>
      <c r="Q217" s="143">
        <v>2.2000000000000001E-3</v>
      </c>
      <c r="R217" s="143">
        <f t="shared" si="32"/>
        <v>2.2000000000000001E-3</v>
      </c>
      <c r="S217" s="143">
        <v>0</v>
      </c>
      <c r="T217" s="144">
        <f t="shared" si="33"/>
        <v>0</v>
      </c>
      <c r="AR217" s="145" t="s">
        <v>286</v>
      </c>
      <c r="AT217" s="145" t="s">
        <v>313</v>
      </c>
      <c r="AU217" s="145" t="s">
        <v>82</v>
      </c>
      <c r="AY217" s="13" t="s">
        <v>151</v>
      </c>
      <c r="BE217" s="146">
        <f t="shared" si="34"/>
        <v>2620</v>
      </c>
      <c r="BF217" s="146">
        <f t="shared" si="35"/>
        <v>0</v>
      </c>
      <c r="BG217" s="146">
        <f t="shared" si="36"/>
        <v>0</v>
      </c>
      <c r="BH217" s="146">
        <f t="shared" si="37"/>
        <v>0</v>
      </c>
      <c r="BI217" s="146">
        <f t="shared" si="38"/>
        <v>0</v>
      </c>
      <c r="BJ217" s="13" t="s">
        <v>80</v>
      </c>
      <c r="BK217" s="146">
        <f t="shared" si="39"/>
        <v>2620</v>
      </c>
      <c r="BL217" s="13" t="s">
        <v>220</v>
      </c>
      <c r="BM217" s="145" t="s">
        <v>441</v>
      </c>
    </row>
    <row r="218" spans="2:65" s="1" customFormat="1" ht="24.2" customHeight="1" x14ac:dyDescent="0.2">
      <c r="B218" s="25"/>
      <c r="C218" s="135" t="s">
        <v>442</v>
      </c>
      <c r="D218" s="135" t="s">
        <v>154</v>
      </c>
      <c r="E218" s="136" t="s">
        <v>443</v>
      </c>
      <c r="F218" s="137" t="s">
        <v>444</v>
      </c>
      <c r="G218" s="138" t="s">
        <v>157</v>
      </c>
      <c r="H218" s="139">
        <v>3</v>
      </c>
      <c r="I218" s="140">
        <v>1490.01</v>
      </c>
      <c r="J218" s="140">
        <f t="shared" si="30"/>
        <v>4470.03</v>
      </c>
      <c r="K218" s="141"/>
      <c r="L218" s="25"/>
      <c r="M218" s="142" t="s">
        <v>1</v>
      </c>
      <c r="N218" s="112" t="s">
        <v>38</v>
      </c>
      <c r="O218" s="143">
        <v>2.9249999999999998</v>
      </c>
      <c r="P218" s="143">
        <f t="shared" si="31"/>
        <v>8.7749999999999986</v>
      </c>
      <c r="Q218" s="143">
        <v>4.7281249999999998E-4</v>
      </c>
      <c r="R218" s="143">
        <f t="shared" si="32"/>
        <v>1.4184375E-3</v>
      </c>
      <c r="S218" s="143">
        <v>0</v>
      </c>
      <c r="T218" s="144">
        <f t="shared" si="33"/>
        <v>0</v>
      </c>
      <c r="AR218" s="145" t="s">
        <v>220</v>
      </c>
      <c r="AT218" s="145" t="s">
        <v>154</v>
      </c>
      <c r="AU218" s="145" t="s">
        <v>82</v>
      </c>
      <c r="AY218" s="13" t="s">
        <v>151</v>
      </c>
      <c r="BE218" s="146">
        <f t="shared" si="34"/>
        <v>4470.03</v>
      </c>
      <c r="BF218" s="146">
        <f t="shared" si="35"/>
        <v>0</v>
      </c>
      <c r="BG218" s="146">
        <f t="shared" si="36"/>
        <v>0</v>
      </c>
      <c r="BH218" s="146">
        <f t="shared" si="37"/>
        <v>0</v>
      </c>
      <c r="BI218" s="146">
        <f t="shared" si="38"/>
        <v>0</v>
      </c>
      <c r="BJ218" s="13" t="s">
        <v>80</v>
      </c>
      <c r="BK218" s="146">
        <f t="shared" si="39"/>
        <v>4470.03</v>
      </c>
      <c r="BL218" s="13" t="s">
        <v>220</v>
      </c>
      <c r="BM218" s="145" t="s">
        <v>445</v>
      </c>
    </row>
    <row r="219" spans="2:65" s="1" customFormat="1" ht="37.9" customHeight="1" x14ac:dyDescent="0.2">
      <c r="B219" s="25"/>
      <c r="C219" s="150" t="s">
        <v>446</v>
      </c>
      <c r="D219" s="150" t="s">
        <v>313</v>
      </c>
      <c r="E219" s="151" t="s">
        <v>447</v>
      </c>
      <c r="F219" s="152" t="s">
        <v>448</v>
      </c>
      <c r="G219" s="153" t="s">
        <v>157</v>
      </c>
      <c r="H219" s="154">
        <v>3</v>
      </c>
      <c r="I219" s="155">
        <v>4110</v>
      </c>
      <c r="J219" s="155">
        <f t="shared" si="30"/>
        <v>12330</v>
      </c>
      <c r="K219" s="156"/>
      <c r="L219" s="157"/>
      <c r="M219" s="158" t="s">
        <v>1</v>
      </c>
      <c r="N219" s="159" t="s">
        <v>38</v>
      </c>
      <c r="O219" s="143">
        <v>0</v>
      </c>
      <c r="P219" s="143">
        <f t="shared" si="31"/>
        <v>0</v>
      </c>
      <c r="Q219" s="143">
        <v>1.6E-2</v>
      </c>
      <c r="R219" s="143">
        <f t="shared" si="32"/>
        <v>4.8000000000000001E-2</v>
      </c>
      <c r="S219" s="143">
        <v>0</v>
      </c>
      <c r="T219" s="144">
        <f t="shared" si="33"/>
        <v>0</v>
      </c>
      <c r="AR219" s="145" t="s">
        <v>286</v>
      </c>
      <c r="AT219" s="145" t="s">
        <v>313</v>
      </c>
      <c r="AU219" s="145" t="s">
        <v>82</v>
      </c>
      <c r="AY219" s="13" t="s">
        <v>151</v>
      </c>
      <c r="BE219" s="146">
        <f t="shared" si="34"/>
        <v>12330</v>
      </c>
      <c r="BF219" s="146">
        <f t="shared" si="35"/>
        <v>0</v>
      </c>
      <c r="BG219" s="146">
        <f t="shared" si="36"/>
        <v>0</v>
      </c>
      <c r="BH219" s="146">
        <f t="shared" si="37"/>
        <v>0</v>
      </c>
      <c r="BI219" s="146">
        <f t="shared" si="38"/>
        <v>0</v>
      </c>
      <c r="BJ219" s="13" t="s">
        <v>80</v>
      </c>
      <c r="BK219" s="146">
        <f t="shared" si="39"/>
        <v>12330</v>
      </c>
      <c r="BL219" s="13" t="s">
        <v>220</v>
      </c>
      <c r="BM219" s="145" t="s">
        <v>449</v>
      </c>
    </row>
    <row r="220" spans="2:65" s="1" customFormat="1" ht="24.2" customHeight="1" x14ac:dyDescent="0.2">
      <c r="B220" s="25"/>
      <c r="C220" s="135" t="s">
        <v>450</v>
      </c>
      <c r="D220" s="135" t="s">
        <v>154</v>
      </c>
      <c r="E220" s="136" t="s">
        <v>451</v>
      </c>
      <c r="F220" s="137" t="s">
        <v>452</v>
      </c>
      <c r="G220" s="138" t="s">
        <v>157</v>
      </c>
      <c r="H220" s="139">
        <v>1</v>
      </c>
      <c r="I220" s="140">
        <v>1682.35</v>
      </c>
      <c r="J220" s="140">
        <f t="shared" si="30"/>
        <v>1682.35</v>
      </c>
      <c r="K220" s="141"/>
      <c r="L220" s="25"/>
      <c r="M220" s="142" t="s">
        <v>1</v>
      </c>
      <c r="N220" s="112" t="s">
        <v>38</v>
      </c>
      <c r="O220" s="143">
        <v>3.327</v>
      </c>
      <c r="P220" s="143">
        <f t="shared" si="31"/>
        <v>3.327</v>
      </c>
      <c r="Q220" s="143">
        <v>4.8067500000000002E-4</v>
      </c>
      <c r="R220" s="143">
        <f t="shared" si="32"/>
        <v>4.8067500000000002E-4</v>
      </c>
      <c r="S220" s="143">
        <v>0</v>
      </c>
      <c r="T220" s="144">
        <f t="shared" si="33"/>
        <v>0</v>
      </c>
      <c r="AR220" s="145" t="s">
        <v>220</v>
      </c>
      <c r="AT220" s="145" t="s">
        <v>154</v>
      </c>
      <c r="AU220" s="145" t="s">
        <v>82</v>
      </c>
      <c r="AY220" s="13" t="s">
        <v>151</v>
      </c>
      <c r="BE220" s="146">
        <f t="shared" si="34"/>
        <v>1682.35</v>
      </c>
      <c r="BF220" s="146">
        <f t="shared" si="35"/>
        <v>0</v>
      </c>
      <c r="BG220" s="146">
        <f t="shared" si="36"/>
        <v>0</v>
      </c>
      <c r="BH220" s="146">
        <f t="shared" si="37"/>
        <v>0</v>
      </c>
      <c r="BI220" s="146">
        <f t="shared" si="38"/>
        <v>0</v>
      </c>
      <c r="BJ220" s="13" t="s">
        <v>80</v>
      </c>
      <c r="BK220" s="146">
        <f t="shared" si="39"/>
        <v>1682.35</v>
      </c>
      <c r="BL220" s="13" t="s">
        <v>220</v>
      </c>
      <c r="BM220" s="145" t="s">
        <v>453</v>
      </c>
    </row>
    <row r="221" spans="2:65" s="1" customFormat="1" ht="37.9" customHeight="1" x14ac:dyDescent="0.2">
      <c r="B221" s="25"/>
      <c r="C221" s="150" t="s">
        <v>454</v>
      </c>
      <c r="D221" s="150" t="s">
        <v>313</v>
      </c>
      <c r="E221" s="151" t="s">
        <v>455</v>
      </c>
      <c r="F221" s="152" t="s">
        <v>456</v>
      </c>
      <c r="G221" s="153" t="s">
        <v>157</v>
      </c>
      <c r="H221" s="154">
        <v>1</v>
      </c>
      <c r="I221" s="155">
        <v>4740</v>
      </c>
      <c r="J221" s="155">
        <f t="shared" si="30"/>
        <v>4740</v>
      </c>
      <c r="K221" s="156"/>
      <c r="L221" s="157"/>
      <c r="M221" s="158" t="s">
        <v>1</v>
      </c>
      <c r="N221" s="159" t="s">
        <v>38</v>
      </c>
      <c r="O221" s="143">
        <v>0</v>
      </c>
      <c r="P221" s="143">
        <f t="shared" si="31"/>
        <v>0</v>
      </c>
      <c r="Q221" s="143">
        <v>3.5000000000000003E-2</v>
      </c>
      <c r="R221" s="143">
        <f t="shared" si="32"/>
        <v>3.5000000000000003E-2</v>
      </c>
      <c r="S221" s="143">
        <v>0</v>
      </c>
      <c r="T221" s="144">
        <f t="shared" si="33"/>
        <v>0</v>
      </c>
      <c r="AR221" s="145" t="s">
        <v>286</v>
      </c>
      <c r="AT221" s="145" t="s">
        <v>313</v>
      </c>
      <c r="AU221" s="145" t="s">
        <v>82</v>
      </c>
      <c r="AY221" s="13" t="s">
        <v>151</v>
      </c>
      <c r="BE221" s="146">
        <f t="shared" si="34"/>
        <v>4740</v>
      </c>
      <c r="BF221" s="146">
        <f t="shared" si="35"/>
        <v>0</v>
      </c>
      <c r="BG221" s="146">
        <f t="shared" si="36"/>
        <v>0</v>
      </c>
      <c r="BH221" s="146">
        <f t="shared" si="37"/>
        <v>0</v>
      </c>
      <c r="BI221" s="146">
        <f t="shared" si="38"/>
        <v>0</v>
      </c>
      <c r="BJ221" s="13" t="s">
        <v>80</v>
      </c>
      <c r="BK221" s="146">
        <f t="shared" si="39"/>
        <v>4740</v>
      </c>
      <c r="BL221" s="13" t="s">
        <v>220</v>
      </c>
      <c r="BM221" s="145" t="s">
        <v>457</v>
      </c>
    </row>
    <row r="222" spans="2:65" s="1" customFormat="1" ht="24.2" customHeight="1" x14ac:dyDescent="0.2">
      <c r="B222" s="25"/>
      <c r="C222" s="135" t="s">
        <v>458</v>
      </c>
      <c r="D222" s="135" t="s">
        <v>154</v>
      </c>
      <c r="E222" s="136" t="s">
        <v>459</v>
      </c>
      <c r="F222" s="137" t="s">
        <v>460</v>
      </c>
      <c r="G222" s="138" t="s">
        <v>209</v>
      </c>
      <c r="H222" s="139">
        <v>0.20899999999999999</v>
      </c>
      <c r="I222" s="140">
        <v>1008.35</v>
      </c>
      <c r="J222" s="140">
        <f t="shared" si="30"/>
        <v>210.75</v>
      </c>
      <c r="K222" s="141"/>
      <c r="L222" s="25"/>
      <c r="M222" s="142" t="s">
        <v>1</v>
      </c>
      <c r="N222" s="112" t="s">
        <v>38</v>
      </c>
      <c r="O222" s="143">
        <v>2.2549999999999999</v>
      </c>
      <c r="P222" s="143">
        <f t="shared" si="31"/>
        <v>0.47129499999999996</v>
      </c>
      <c r="Q222" s="143">
        <v>0</v>
      </c>
      <c r="R222" s="143">
        <f t="shared" si="32"/>
        <v>0</v>
      </c>
      <c r="S222" s="143">
        <v>0</v>
      </c>
      <c r="T222" s="144">
        <f t="shared" si="33"/>
        <v>0</v>
      </c>
      <c r="AR222" s="145" t="s">
        <v>220</v>
      </c>
      <c r="AT222" s="145" t="s">
        <v>154</v>
      </c>
      <c r="AU222" s="145" t="s">
        <v>82</v>
      </c>
      <c r="AY222" s="13" t="s">
        <v>151</v>
      </c>
      <c r="BE222" s="146">
        <f t="shared" si="34"/>
        <v>210.75</v>
      </c>
      <c r="BF222" s="146">
        <f t="shared" si="35"/>
        <v>0</v>
      </c>
      <c r="BG222" s="146">
        <f t="shared" si="36"/>
        <v>0</v>
      </c>
      <c r="BH222" s="146">
        <f t="shared" si="37"/>
        <v>0</v>
      </c>
      <c r="BI222" s="146">
        <f t="shared" si="38"/>
        <v>0</v>
      </c>
      <c r="BJ222" s="13" t="s">
        <v>80</v>
      </c>
      <c r="BK222" s="146">
        <f t="shared" si="39"/>
        <v>210.75</v>
      </c>
      <c r="BL222" s="13" t="s">
        <v>220</v>
      </c>
      <c r="BM222" s="145" t="s">
        <v>461</v>
      </c>
    </row>
    <row r="223" spans="2:65" s="1" customFormat="1" ht="24.2" customHeight="1" x14ac:dyDescent="0.2">
      <c r="B223" s="25"/>
      <c r="C223" s="135" t="s">
        <v>462</v>
      </c>
      <c r="D223" s="135" t="s">
        <v>154</v>
      </c>
      <c r="E223" s="136" t="s">
        <v>463</v>
      </c>
      <c r="F223" s="137" t="s">
        <v>464</v>
      </c>
      <c r="G223" s="138" t="s">
        <v>209</v>
      </c>
      <c r="H223" s="139">
        <v>0.20899999999999999</v>
      </c>
      <c r="I223" s="140">
        <v>679.52</v>
      </c>
      <c r="J223" s="140">
        <f t="shared" si="30"/>
        <v>142.02000000000001</v>
      </c>
      <c r="K223" s="141"/>
      <c r="L223" s="25"/>
      <c r="M223" s="142" t="s">
        <v>1</v>
      </c>
      <c r="N223" s="112" t="s">
        <v>38</v>
      </c>
      <c r="O223" s="143">
        <v>1.45</v>
      </c>
      <c r="P223" s="143">
        <f t="shared" si="31"/>
        <v>0.30304999999999999</v>
      </c>
      <c r="Q223" s="143">
        <v>0</v>
      </c>
      <c r="R223" s="143">
        <f t="shared" si="32"/>
        <v>0</v>
      </c>
      <c r="S223" s="143">
        <v>0</v>
      </c>
      <c r="T223" s="144">
        <f t="shared" si="33"/>
        <v>0</v>
      </c>
      <c r="AR223" s="145" t="s">
        <v>220</v>
      </c>
      <c r="AT223" s="145" t="s">
        <v>154</v>
      </c>
      <c r="AU223" s="145" t="s">
        <v>82</v>
      </c>
      <c r="AY223" s="13" t="s">
        <v>151</v>
      </c>
      <c r="BE223" s="146">
        <f t="shared" si="34"/>
        <v>142.02000000000001</v>
      </c>
      <c r="BF223" s="146">
        <f t="shared" si="35"/>
        <v>0</v>
      </c>
      <c r="BG223" s="146">
        <f t="shared" si="36"/>
        <v>0</v>
      </c>
      <c r="BH223" s="146">
        <f t="shared" si="37"/>
        <v>0</v>
      </c>
      <c r="BI223" s="146">
        <f t="shared" si="38"/>
        <v>0</v>
      </c>
      <c r="BJ223" s="13" t="s">
        <v>80</v>
      </c>
      <c r="BK223" s="146">
        <f t="shared" si="39"/>
        <v>142.02000000000001</v>
      </c>
      <c r="BL223" s="13" t="s">
        <v>220</v>
      </c>
      <c r="BM223" s="145" t="s">
        <v>465</v>
      </c>
    </row>
    <row r="224" spans="2:65" s="11" customFormat="1" ht="22.9" customHeight="1" x14ac:dyDescent="0.2">
      <c r="B224" s="124"/>
      <c r="D224" s="125" t="s">
        <v>72</v>
      </c>
      <c r="E224" s="133" t="s">
        <v>466</v>
      </c>
      <c r="F224" s="133" t="s">
        <v>467</v>
      </c>
      <c r="J224" s="134">
        <f>BK224</f>
        <v>129190.44000000002</v>
      </c>
      <c r="L224" s="124"/>
      <c r="M224" s="128"/>
      <c r="P224" s="129">
        <f>SUM(P225:P242)</f>
        <v>94.698459999999997</v>
      </c>
      <c r="R224" s="129">
        <f>SUM(R225:R242)</f>
        <v>1.8804928699999996</v>
      </c>
      <c r="T224" s="130">
        <f>SUM(T225:T242)</f>
        <v>0</v>
      </c>
      <c r="AR224" s="125" t="s">
        <v>82</v>
      </c>
      <c r="AT224" s="131" t="s">
        <v>72</v>
      </c>
      <c r="AU224" s="131" t="s">
        <v>80</v>
      </c>
      <c r="AY224" s="125" t="s">
        <v>151</v>
      </c>
      <c r="BK224" s="132">
        <f>SUM(BK225:BK242)</f>
        <v>129190.44000000002</v>
      </c>
    </row>
    <row r="225" spans="2:65" s="1" customFormat="1" ht="16.5" customHeight="1" x14ac:dyDescent="0.2">
      <c r="B225" s="25"/>
      <c r="C225" s="135" t="s">
        <v>468</v>
      </c>
      <c r="D225" s="135" t="s">
        <v>154</v>
      </c>
      <c r="E225" s="136" t="s">
        <v>469</v>
      </c>
      <c r="F225" s="137" t="s">
        <v>470</v>
      </c>
      <c r="G225" s="138" t="s">
        <v>162</v>
      </c>
      <c r="H225" s="139">
        <v>49.77</v>
      </c>
      <c r="I225" s="140">
        <v>15.74</v>
      </c>
      <c r="J225" s="140">
        <f t="shared" ref="J225:J242" si="40">ROUND(I225*H225,2)</f>
        <v>783.38</v>
      </c>
      <c r="K225" s="141"/>
      <c r="L225" s="25"/>
      <c r="M225" s="142" t="s">
        <v>1</v>
      </c>
      <c r="N225" s="112" t="s">
        <v>38</v>
      </c>
      <c r="O225" s="143">
        <v>2.4E-2</v>
      </c>
      <c r="P225" s="143">
        <f t="shared" ref="P225:P242" si="41">O225*H225</f>
        <v>1.1944800000000002</v>
      </c>
      <c r="Q225" s="143">
        <v>0</v>
      </c>
      <c r="R225" s="143">
        <f t="shared" ref="R225:R242" si="42">Q225*H225</f>
        <v>0</v>
      </c>
      <c r="S225" s="143">
        <v>0</v>
      </c>
      <c r="T225" s="144">
        <f t="shared" ref="T225:T242" si="43">S225*H225</f>
        <v>0</v>
      </c>
      <c r="AR225" s="145" t="s">
        <v>220</v>
      </c>
      <c r="AT225" s="145" t="s">
        <v>154</v>
      </c>
      <c r="AU225" s="145" t="s">
        <v>82</v>
      </c>
      <c r="AY225" s="13" t="s">
        <v>151</v>
      </c>
      <c r="BE225" s="146">
        <f t="shared" ref="BE225:BE242" si="44">IF(N225="základní",J225,0)</f>
        <v>783.38</v>
      </c>
      <c r="BF225" s="146">
        <f t="shared" ref="BF225:BF242" si="45">IF(N225="snížená",J225,0)</f>
        <v>0</v>
      </c>
      <c r="BG225" s="146">
        <f t="shared" ref="BG225:BG242" si="46">IF(N225="zákl. přenesená",J225,0)</f>
        <v>0</v>
      </c>
      <c r="BH225" s="146">
        <f t="shared" ref="BH225:BH242" si="47">IF(N225="sníž. přenesená",J225,0)</f>
        <v>0</v>
      </c>
      <c r="BI225" s="146">
        <f t="shared" ref="BI225:BI242" si="48">IF(N225="nulová",J225,0)</f>
        <v>0</v>
      </c>
      <c r="BJ225" s="13" t="s">
        <v>80</v>
      </c>
      <c r="BK225" s="146">
        <f t="shared" ref="BK225:BK242" si="49">ROUND(I225*H225,2)</f>
        <v>783.38</v>
      </c>
      <c r="BL225" s="13" t="s">
        <v>220</v>
      </c>
      <c r="BM225" s="145" t="s">
        <v>471</v>
      </c>
    </row>
    <row r="226" spans="2:65" s="1" customFormat="1" ht="16.5" customHeight="1" x14ac:dyDescent="0.2">
      <c r="B226" s="25"/>
      <c r="C226" s="135" t="s">
        <v>472</v>
      </c>
      <c r="D226" s="135" t="s">
        <v>154</v>
      </c>
      <c r="E226" s="136" t="s">
        <v>473</v>
      </c>
      <c r="F226" s="137" t="s">
        <v>474</v>
      </c>
      <c r="G226" s="138" t="s">
        <v>162</v>
      </c>
      <c r="H226" s="139">
        <v>49.77</v>
      </c>
      <c r="I226" s="140">
        <v>60.66</v>
      </c>
      <c r="J226" s="140">
        <f t="shared" si="40"/>
        <v>3019.05</v>
      </c>
      <c r="K226" s="141"/>
      <c r="L226" s="25"/>
      <c r="M226" s="142" t="s">
        <v>1</v>
      </c>
      <c r="N226" s="112" t="s">
        <v>38</v>
      </c>
      <c r="O226" s="143">
        <v>4.3999999999999997E-2</v>
      </c>
      <c r="P226" s="143">
        <f t="shared" si="41"/>
        <v>2.18988</v>
      </c>
      <c r="Q226" s="143">
        <v>2.9999999999999997E-4</v>
      </c>
      <c r="R226" s="143">
        <f t="shared" si="42"/>
        <v>1.4931E-2</v>
      </c>
      <c r="S226" s="143">
        <v>0</v>
      </c>
      <c r="T226" s="144">
        <f t="shared" si="43"/>
        <v>0</v>
      </c>
      <c r="AR226" s="145" t="s">
        <v>220</v>
      </c>
      <c r="AT226" s="145" t="s">
        <v>154</v>
      </c>
      <c r="AU226" s="145" t="s">
        <v>82</v>
      </c>
      <c r="AY226" s="13" t="s">
        <v>151</v>
      </c>
      <c r="BE226" s="146">
        <f t="shared" si="44"/>
        <v>3019.05</v>
      </c>
      <c r="BF226" s="146">
        <f t="shared" si="45"/>
        <v>0</v>
      </c>
      <c r="BG226" s="146">
        <f t="shared" si="46"/>
        <v>0</v>
      </c>
      <c r="BH226" s="146">
        <f t="shared" si="47"/>
        <v>0</v>
      </c>
      <c r="BI226" s="146">
        <f t="shared" si="48"/>
        <v>0</v>
      </c>
      <c r="BJ226" s="13" t="s">
        <v>80</v>
      </c>
      <c r="BK226" s="146">
        <f t="shared" si="49"/>
        <v>3019.05</v>
      </c>
      <c r="BL226" s="13" t="s">
        <v>220</v>
      </c>
      <c r="BM226" s="145" t="s">
        <v>475</v>
      </c>
    </row>
    <row r="227" spans="2:65" s="1" customFormat="1" ht="24.2" customHeight="1" x14ac:dyDescent="0.2">
      <c r="B227" s="25"/>
      <c r="C227" s="135" t="s">
        <v>476</v>
      </c>
      <c r="D227" s="135" t="s">
        <v>154</v>
      </c>
      <c r="E227" s="136" t="s">
        <v>477</v>
      </c>
      <c r="F227" s="137" t="s">
        <v>478</v>
      </c>
      <c r="G227" s="138" t="s">
        <v>162</v>
      </c>
      <c r="H227" s="139">
        <v>49.77</v>
      </c>
      <c r="I227" s="140">
        <v>342.42</v>
      </c>
      <c r="J227" s="140">
        <f t="shared" si="40"/>
        <v>17042.240000000002</v>
      </c>
      <c r="K227" s="141"/>
      <c r="L227" s="25"/>
      <c r="M227" s="142" t="s">
        <v>1</v>
      </c>
      <c r="N227" s="112" t="s">
        <v>38</v>
      </c>
      <c r="O227" s="143">
        <v>0.245</v>
      </c>
      <c r="P227" s="143">
        <f t="shared" si="41"/>
        <v>12.19365</v>
      </c>
      <c r="Q227" s="143">
        <v>7.5820000000000002E-3</v>
      </c>
      <c r="R227" s="143">
        <f t="shared" si="42"/>
        <v>0.37735614000000001</v>
      </c>
      <c r="S227" s="143">
        <v>0</v>
      </c>
      <c r="T227" s="144">
        <f t="shared" si="43"/>
        <v>0</v>
      </c>
      <c r="AR227" s="145" t="s">
        <v>220</v>
      </c>
      <c r="AT227" s="145" t="s">
        <v>154</v>
      </c>
      <c r="AU227" s="145" t="s">
        <v>82</v>
      </c>
      <c r="AY227" s="13" t="s">
        <v>151</v>
      </c>
      <c r="BE227" s="146">
        <f t="shared" si="44"/>
        <v>17042.240000000002</v>
      </c>
      <c r="BF227" s="146">
        <f t="shared" si="45"/>
        <v>0</v>
      </c>
      <c r="BG227" s="146">
        <f t="shared" si="46"/>
        <v>0</v>
      </c>
      <c r="BH227" s="146">
        <f t="shared" si="47"/>
        <v>0</v>
      </c>
      <c r="BI227" s="146">
        <f t="shared" si="48"/>
        <v>0</v>
      </c>
      <c r="BJ227" s="13" t="s">
        <v>80</v>
      </c>
      <c r="BK227" s="146">
        <f t="shared" si="49"/>
        <v>17042.240000000002</v>
      </c>
      <c r="BL227" s="13" t="s">
        <v>220</v>
      </c>
      <c r="BM227" s="145" t="s">
        <v>479</v>
      </c>
    </row>
    <row r="228" spans="2:65" s="1" customFormat="1" ht="24.2" customHeight="1" x14ac:dyDescent="0.2">
      <c r="B228" s="25"/>
      <c r="C228" s="135" t="s">
        <v>480</v>
      </c>
      <c r="D228" s="135" t="s">
        <v>154</v>
      </c>
      <c r="E228" s="136" t="s">
        <v>481</v>
      </c>
      <c r="F228" s="137" t="s">
        <v>482</v>
      </c>
      <c r="G228" s="138" t="s">
        <v>483</v>
      </c>
      <c r="H228" s="139">
        <v>3.1</v>
      </c>
      <c r="I228" s="140">
        <v>47.57</v>
      </c>
      <c r="J228" s="140">
        <f t="shared" si="40"/>
        <v>147.47</v>
      </c>
      <c r="K228" s="141"/>
      <c r="L228" s="25"/>
      <c r="M228" s="142" t="s">
        <v>1</v>
      </c>
      <c r="N228" s="112" t="s">
        <v>38</v>
      </c>
      <c r="O228" s="143">
        <v>7.0000000000000007E-2</v>
      </c>
      <c r="P228" s="143">
        <f t="shared" si="41"/>
        <v>0.21700000000000003</v>
      </c>
      <c r="Q228" s="143">
        <v>2.0000000000000001E-4</v>
      </c>
      <c r="R228" s="143">
        <f t="shared" si="42"/>
        <v>6.2E-4</v>
      </c>
      <c r="S228" s="143">
        <v>0</v>
      </c>
      <c r="T228" s="144">
        <f t="shared" si="43"/>
        <v>0</v>
      </c>
      <c r="AR228" s="145" t="s">
        <v>220</v>
      </c>
      <c r="AT228" s="145" t="s">
        <v>154</v>
      </c>
      <c r="AU228" s="145" t="s">
        <v>82</v>
      </c>
      <c r="AY228" s="13" t="s">
        <v>151</v>
      </c>
      <c r="BE228" s="146">
        <f t="shared" si="44"/>
        <v>147.47</v>
      </c>
      <c r="BF228" s="146">
        <f t="shared" si="45"/>
        <v>0</v>
      </c>
      <c r="BG228" s="146">
        <f t="shared" si="46"/>
        <v>0</v>
      </c>
      <c r="BH228" s="146">
        <f t="shared" si="47"/>
        <v>0</v>
      </c>
      <c r="BI228" s="146">
        <f t="shared" si="48"/>
        <v>0</v>
      </c>
      <c r="BJ228" s="13" t="s">
        <v>80</v>
      </c>
      <c r="BK228" s="146">
        <f t="shared" si="49"/>
        <v>147.47</v>
      </c>
      <c r="BL228" s="13" t="s">
        <v>220</v>
      </c>
      <c r="BM228" s="145" t="s">
        <v>484</v>
      </c>
    </row>
    <row r="229" spans="2:65" s="1" customFormat="1" ht="16.5" customHeight="1" x14ac:dyDescent="0.2">
      <c r="B229" s="25"/>
      <c r="C229" s="150" t="s">
        <v>485</v>
      </c>
      <c r="D229" s="150" t="s">
        <v>313</v>
      </c>
      <c r="E229" s="151" t="s">
        <v>486</v>
      </c>
      <c r="F229" s="152" t="s">
        <v>487</v>
      </c>
      <c r="G229" s="153" t="s">
        <v>483</v>
      </c>
      <c r="H229" s="154">
        <v>3.41</v>
      </c>
      <c r="I229" s="155">
        <v>144</v>
      </c>
      <c r="J229" s="155">
        <f t="shared" si="40"/>
        <v>491.04</v>
      </c>
      <c r="K229" s="156"/>
      <c r="L229" s="157"/>
      <c r="M229" s="158" t="s">
        <v>1</v>
      </c>
      <c r="N229" s="159" t="s">
        <v>38</v>
      </c>
      <c r="O229" s="143">
        <v>0</v>
      </c>
      <c r="P229" s="143">
        <f t="shared" si="41"/>
        <v>0</v>
      </c>
      <c r="Q229" s="143">
        <v>1.6000000000000001E-4</v>
      </c>
      <c r="R229" s="143">
        <f t="shared" si="42"/>
        <v>5.4560000000000003E-4</v>
      </c>
      <c r="S229" s="143">
        <v>0</v>
      </c>
      <c r="T229" s="144">
        <f t="shared" si="43"/>
        <v>0</v>
      </c>
      <c r="AR229" s="145" t="s">
        <v>286</v>
      </c>
      <c r="AT229" s="145" t="s">
        <v>313</v>
      </c>
      <c r="AU229" s="145" t="s">
        <v>82</v>
      </c>
      <c r="AY229" s="13" t="s">
        <v>151</v>
      </c>
      <c r="BE229" s="146">
        <f t="shared" si="44"/>
        <v>491.04</v>
      </c>
      <c r="BF229" s="146">
        <f t="shared" si="45"/>
        <v>0</v>
      </c>
      <c r="BG229" s="146">
        <f t="shared" si="46"/>
        <v>0</v>
      </c>
      <c r="BH229" s="146">
        <f t="shared" si="47"/>
        <v>0</v>
      </c>
      <c r="BI229" s="146">
        <f t="shared" si="48"/>
        <v>0</v>
      </c>
      <c r="BJ229" s="13" t="s">
        <v>80</v>
      </c>
      <c r="BK229" s="146">
        <f t="shared" si="49"/>
        <v>491.04</v>
      </c>
      <c r="BL229" s="13" t="s">
        <v>220</v>
      </c>
      <c r="BM229" s="145" t="s">
        <v>488</v>
      </c>
    </row>
    <row r="230" spans="2:65" s="1" customFormat="1" ht="24.2" customHeight="1" x14ac:dyDescent="0.2">
      <c r="B230" s="25"/>
      <c r="C230" s="135" t="s">
        <v>489</v>
      </c>
      <c r="D230" s="135" t="s">
        <v>154</v>
      </c>
      <c r="E230" s="136" t="s">
        <v>490</v>
      </c>
      <c r="F230" s="137" t="s">
        <v>491</v>
      </c>
      <c r="G230" s="138" t="s">
        <v>483</v>
      </c>
      <c r="H230" s="139">
        <v>44.62</v>
      </c>
      <c r="I230" s="140">
        <v>144.43</v>
      </c>
      <c r="J230" s="140">
        <f t="shared" si="40"/>
        <v>6444.47</v>
      </c>
      <c r="K230" s="141"/>
      <c r="L230" s="25"/>
      <c r="M230" s="142" t="s">
        <v>1</v>
      </c>
      <c r="N230" s="112" t="s">
        <v>38</v>
      </c>
      <c r="O230" s="143">
        <v>0.20899999999999999</v>
      </c>
      <c r="P230" s="143">
        <f t="shared" si="41"/>
        <v>9.3255799999999986</v>
      </c>
      <c r="Q230" s="143">
        <v>5.8399999999999999E-4</v>
      </c>
      <c r="R230" s="143">
        <f t="shared" si="42"/>
        <v>2.6058079999999997E-2</v>
      </c>
      <c r="S230" s="143">
        <v>0</v>
      </c>
      <c r="T230" s="144">
        <f t="shared" si="43"/>
        <v>0</v>
      </c>
      <c r="AR230" s="145" t="s">
        <v>220</v>
      </c>
      <c r="AT230" s="145" t="s">
        <v>154</v>
      </c>
      <c r="AU230" s="145" t="s">
        <v>82</v>
      </c>
      <c r="AY230" s="13" t="s">
        <v>151</v>
      </c>
      <c r="BE230" s="146">
        <f t="shared" si="44"/>
        <v>6444.47</v>
      </c>
      <c r="BF230" s="146">
        <f t="shared" si="45"/>
        <v>0</v>
      </c>
      <c r="BG230" s="146">
        <f t="shared" si="46"/>
        <v>0</v>
      </c>
      <c r="BH230" s="146">
        <f t="shared" si="47"/>
        <v>0</v>
      </c>
      <c r="BI230" s="146">
        <f t="shared" si="48"/>
        <v>0</v>
      </c>
      <c r="BJ230" s="13" t="s">
        <v>80</v>
      </c>
      <c r="BK230" s="146">
        <f t="shared" si="49"/>
        <v>6444.47</v>
      </c>
      <c r="BL230" s="13" t="s">
        <v>220</v>
      </c>
      <c r="BM230" s="145" t="s">
        <v>492</v>
      </c>
    </row>
    <row r="231" spans="2:65" s="1" customFormat="1" ht="24.2" customHeight="1" x14ac:dyDescent="0.2">
      <c r="B231" s="25"/>
      <c r="C231" s="150" t="s">
        <v>493</v>
      </c>
      <c r="D231" s="150" t="s">
        <v>313</v>
      </c>
      <c r="E231" s="151" t="s">
        <v>494</v>
      </c>
      <c r="F231" s="152" t="s">
        <v>495</v>
      </c>
      <c r="G231" s="153" t="s">
        <v>162</v>
      </c>
      <c r="H231" s="154">
        <v>8.1969999999999992</v>
      </c>
      <c r="I231" s="155">
        <v>741</v>
      </c>
      <c r="J231" s="155">
        <f t="shared" si="40"/>
        <v>6073.98</v>
      </c>
      <c r="K231" s="156"/>
      <c r="L231" s="157"/>
      <c r="M231" s="158" t="s">
        <v>1</v>
      </c>
      <c r="N231" s="159" t="s">
        <v>38</v>
      </c>
      <c r="O231" s="143">
        <v>0</v>
      </c>
      <c r="P231" s="143">
        <f t="shared" si="41"/>
        <v>0</v>
      </c>
      <c r="Q231" s="143">
        <v>1.7999999999999999E-2</v>
      </c>
      <c r="R231" s="143">
        <f t="shared" si="42"/>
        <v>0.14754599999999998</v>
      </c>
      <c r="S231" s="143">
        <v>0</v>
      </c>
      <c r="T231" s="144">
        <f t="shared" si="43"/>
        <v>0</v>
      </c>
      <c r="AR231" s="145" t="s">
        <v>286</v>
      </c>
      <c r="AT231" s="145" t="s">
        <v>313</v>
      </c>
      <c r="AU231" s="145" t="s">
        <v>82</v>
      </c>
      <c r="AY231" s="13" t="s">
        <v>151</v>
      </c>
      <c r="BE231" s="146">
        <f t="shared" si="44"/>
        <v>6073.98</v>
      </c>
      <c r="BF231" s="146">
        <f t="shared" si="45"/>
        <v>0</v>
      </c>
      <c r="BG231" s="146">
        <f t="shared" si="46"/>
        <v>0</v>
      </c>
      <c r="BH231" s="146">
        <f t="shared" si="47"/>
        <v>0</v>
      </c>
      <c r="BI231" s="146">
        <f t="shared" si="48"/>
        <v>0</v>
      </c>
      <c r="BJ231" s="13" t="s">
        <v>80</v>
      </c>
      <c r="BK231" s="146">
        <f t="shared" si="49"/>
        <v>6073.98</v>
      </c>
      <c r="BL231" s="13" t="s">
        <v>220</v>
      </c>
      <c r="BM231" s="145" t="s">
        <v>496</v>
      </c>
    </row>
    <row r="232" spans="2:65" s="1" customFormat="1" ht="24.2" customHeight="1" x14ac:dyDescent="0.2">
      <c r="B232" s="25"/>
      <c r="C232" s="135" t="s">
        <v>497</v>
      </c>
      <c r="D232" s="135" t="s">
        <v>154</v>
      </c>
      <c r="E232" s="136" t="s">
        <v>498</v>
      </c>
      <c r="F232" s="137" t="s">
        <v>499</v>
      </c>
      <c r="G232" s="138" t="s">
        <v>162</v>
      </c>
      <c r="H232" s="139">
        <v>49.77</v>
      </c>
      <c r="I232" s="140">
        <v>552.45000000000005</v>
      </c>
      <c r="J232" s="140">
        <f t="shared" si="40"/>
        <v>27495.439999999999</v>
      </c>
      <c r="K232" s="141"/>
      <c r="L232" s="25"/>
      <c r="M232" s="142" t="s">
        <v>1</v>
      </c>
      <c r="N232" s="112" t="s">
        <v>38</v>
      </c>
      <c r="O232" s="143">
        <v>0.61</v>
      </c>
      <c r="P232" s="143">
        <f t="shared" si="41"/>
        <v>30.3597</v>
      </c>
      <c r="Q232" s="143">
        <v>6.3E-3</v>
      </c>
      <c r="R232" s="143">
        <f t="shared" si="42"/>
        <v>0.31355100000000002</v>
      </c>
      <c r="S232" s="143">
        <v>0</v>
      </c>
      <c r="T232" s="144">
        <f t="shared" si="43"/>
        <v>0</v>
      </c>
      <c r="AR232" s="145" t="s">
        <v>220</v>
      </c>
      <c r="AT232" s="145" t="s">
        <v>154</v>
      </c>
      <c r="AU232" s="145" t="s">
        <v>82</v>
      </c>
      <c r="AY232" s="13" t="s">
        <v>151</v>
      </c>
      <c r="BE232" s="146">
        <f t="shared" si="44"/>
        <v>27495.439999999999</v>
      </c>
      <c r="BF232" s="146">
        <f t="shared" si="45"/>
        <v>0</v>
      </c>
      <c r="BG232" s="146">
        <f t="shared" si="46"/>
        <v>0</v>
      </c>
      <c r="BH232" s="146">
        <f t="shared" si="47"/>
        <v>0</v>
      </c>
      <c r="BI232" s="146">
        <f t="shared" si="48"/>
        <v>0</v>
      </c>
      <c r="BJ232" s="13" t="s">
        <v>80</v>
      </c>
      <c r="BK232" s="146">
        <f t="shared" si="49"/>
        <v>27495.439999999999</v>
      </c>
      <c r="BL232" s="13" t="s">
        <v>220</v>
      </c>
      <c r="BM232" s="145" t="s">
        <v>500</v>
      </c>
    </row>
    <row r="233" spans="2:65" s="1" customFormat="1" ht="24.2" customHeight="1" x14ac:dyDescent="0.2">
      <c r="B233" s="25"/>
      <c r="C233" s="150" t="s">
        <v>501</v>
      </c>
      <c r="D233" s="150" t="s">
        <v>313</v>
      </c>
      <c r="E233" s="151" t="s">
        <v>494</v>
      </c>
      <c r="F233" s="152" t="s">
        <v>495</v>
      </c>
      <c r="G233" s="153" t="s">
        <v>162</v>
      </c>
      <c r="H233" s="154">
        <v>54.747</v>
      </c>
      <c r="I233" s="155">
        <v>741</v>
      </c>
      <c r="J233" s="155">
        <f t="shared" si="40"/>
        <v>40567.53</v>
      </c>
      <c r="K233" s="156"/>
      <c r="L233" s="157"/>
      <c r="M233" s="158" t="s">
        <v>1</v>
      </c>
      <c r="N233" s="159" t="s">
        <v>38</v>
      </c>
      <c r="O233" s="143">
        <v>0</v>
      </c>
      <c r="P233" s="143">
        <f t="shared" si="41"/>
        <v>0</v>
      </c>
      <c r="Q233" s="143">
        <v>1.7999999999999999E-2</v>
      </c>
      <c r="R233" s="143">
        <f t="shared" si="42"/>
        <v>0.98544599999999993</v>
      </c>
      <c r="S233" s="143">
        <v>0</v>
      </c>
      <c r="T233" s="144">
        <f t="shared" si="43"/>
        <v>0</v>
      </c>
      <c r="AR233" s="145" t="s">
        <v>286</v>
      </c>
      <c r="AT233" s="145" t="s">
        <v>313</v>
      </c>
      <c r="AU233" s="145" t="s">
        <v>82</v>
      </c>
      <c r="AY233" s="13" t="s">
        <v>151</v>
      </c>
      <c r="BE233" s="146">
        <f t="shared" si="44"/>
        <v>40567.53</v>
      </c>
      <c r="BF233" s="146">
        <f t="shared" si="45"/>
        <v>0</v>
      </c>
      <c r="BG233" s="146">
        <f t="shared" si="46"/>
        <v>0</v>
      </c>
      <c r="BH233" s="146">
        <f t="shared" si="47"/>
        <v>0</v>
      </c>
      <c r="BI233" s="146">
        <f t="shared" si="48"/>
        <v>0</v>
      </c>
      <c r="BJ233" s="13" t="s">
        <v>80</v>
      </c>
      <c r="BK233" s="146">
        <f t="shared" si="49"/>
        <v>40567.53</v>
      </c>
      <c r="BL233" s="13" t="s">
        <v>220</v>
      </c>
      <c r="BM233" s="145" t="s">
        <v>502</v>
      </c>
    </row>
    <row r="234" spans="2:65" s="1" customFormat="1" ht="24.2" customHeight="1" x14ac:dyDescent="0.2">
      <c r="B234" s="25"/>
      <c r="C234" s="135" t="s">
        <v>503</v>
      </c>
      <c r="D234" s="135" t="s">
        <v>154</v>
      </c>
      <c r="E234" s="136" t="s">
        <v>504</v>
      </c>
      <c r="F234" s="137" t="s">
        <v>505</v>
      </c>
      <c r="G234" s="138" t="s">
        <v>162</v>
      </c>
      <c r="H234" s="139">
        <v>4.7699999999999996</v>
      </c>
      <c r="I234" s="140">
        <v>18.350000000000001</v>
      </c>
      <c r="J234" s="140">
        <f t="shared" si="40"/>
        <v>87.53</v>
      </c>
      <c r="K234" s="141"/>
      <c r="L234" s="25"/>
      <c r="M234" s="142" t="s">
        <v>1</v>
      </c>
      <c r="N234" s="112" t="s">
        <v>38</v>
      </c>
      <c r="O234" s="143">
        <v>0.03</v>
      </c>
      <c r="P234" s="143">
        <f t="shared" si="41"/>
        <v>0.14309999999999998</v>
      </c>
      <c r="Q234" s="143">
        <v>0</v>
      </c>
      <c r="R234" s="143">
        <f t="shared" si="42"/>
        <v>0</v>
      </c>
      <c r="S234" s="143">
        <v>0</v>
      </c>
      <c r="T234" s="144">
        <f t="shared" si="43"/>
        <v>0</v>
      </c>
      <c r="AR234" s="145" t="s">
        <v>220</v>
      </c>
      <c r="AT234" s="145" t="s">
        <v>154</v>
      </c>
      <c r="AU234" s="145" t="s">
        <v>82</v>
      </c>
      <c r="AY234" s="13" t="s">
        <v>151</v>
      </c>
      <c r="BE234" s="146">
        <f t="shared" si="44"/>
        <v>87.53</v>
      </c>
      <c r="BF234" s="146">
        <f t="shared" si="45"/>
        <v>0</v>
      </c>
      <c r="BG234" s="146">
        <f t="shared" si="46"/>
        <v>0</v>
      </c>
      <c r="BH234" s="146">
        <f t="shared" si="47"/>
        <v>0</v>
      </c>
      <c r="BI234" s="146">
        <f t="shared" si="48"/>
        <v>0</v>
      </c>
      <c r="BJ234" s="13" t="s">
        <v>80</v>
      </c>
      <c r="BK234" s="146">
        <f t="shared" si="49"/>
        <v>87.53</v>
      </c>
      <c r="BL234" s="13" t="s">
        <v>220</v>
      </c>
      <c r="BM234" s="145" t="s">
        <v>506</v>
      </c>
    </row>
    <row r="235" spans="2:65" s="1" customFormat="1" ht="24.2" customHeight="1" x14ac:dyDescent="0.2">
      <c r="B235" s="25"/>
      <c r="C235" s="135" t="s">
        <v>507</v>
      </c>
      <c r="D235" s="135" t="s">
        <v>154</v>
      </c>
      <c r="E235" s="136" t="s">
        <v>508</v>
      </c>
      <c r="F235" s="137" t="s">
        <v>509</v>
      </c>
      <c r="G235" s="138" t="s">
        <v>162</v>
      </c>
      <c r="H235" s="139">
        <v>4.7699999999999996</v>
      </c>
      <c r="I235" s="140">
        <v>407.02</v>
      </c>
      <c r="J235" s="140">
        <f t="shared" si="40"/>
        <v>1941.49</v>
      </c>
      <c r="K235" s="141"/>
      <c r="L235" s="25"/>
      <c r="M235" s="142" t="s">
        <v>1</v>
      </c>
      <c r="N235" s="112" t="s">
        <v>38</v>
      </c>
      <c r="O235" s="143">
        <v>0.27800000000000002</v>
      </c>
      <c r="P235" s="143">
        <f t="shared" si="41"/>
        <v>1.32606</v>
      </c>
      <c r="Q235" s="143">
        <v>1.5E-3</v>
      </c>
      <c r="R235" s="143">
        <f t="shared" si="42"/>
        <v>7.1549999999999999E-3</v>
      </c>
      <c r="S235" s="143">
        <v>0</v>
      </c>
      <c r="T235" s="144">
        <f t="shared" si="43"/>
        <v>0</v>
      </c>
      <c r="AR235" s="145" t="s">
        <v>220</v>
      </c>
      <c r="AT235" s="145" t="s">
        <v>154</v>
      </c>
      <c r="AU235" s="145" t="s">
        <v>82</v>
      </c>
      <c r="AY235" s="13" t="s">
        <v>151</v>
      </c>
      <c r="BE235" s="146">
        <f t="shared" si="44"/>
        <v>1941.49</v>
      </c>
      <c r="BF235" s="146">
        <f t="shared" si="45"/>
        <v>0</v>
      </c>
      <c r="BG235" s="146">
        <f t="shared" si="46"/>
        <v>0</v>
      </c>
      <c r="BH235" s="146">
        <f t="shared" si="47"/>
        <v>0</v>
      </c>
      <c r="BI235" s="146">
        <f t="shared" si="48"/>
        <v>0</v>
      </c>
      <c r="BJ235" s="13" t="s">
        <v>80</v>
      </c>
      <c r="BK235" s="146">
        <f t="shared" si="49"/>
        <v>1941.49</v>
      </c>
      <c r="BL235" s="13" t="s">
        <v>220</v>
      </c>
      <c r="BM235" s="145" t="s">
        <v>510</v>
      </c>
    </row>
    <row r="236" spans="2:65" s="1" customFormat="1" ht="16.5" customHeight="1" x14ac:dyDescent="0.2">
      <c r="B236" s="25"/>
      <c r="C236" s="135" t="s">
        <v>511</v>
      </c>
      <c r="D236" s="135" t="s">
        <v>154</v>
      </c>
      <c r="E236" s="136" t="s">
        <v>512</v>
      </c>
      <c r="F236" s="137" t="s">
        <v>513</v>
      </c>
      <c r="G236" s="138" t="s">
        <v>483</v>
      </c>
      <c r="H236" s="139">
        <v>44.62</v>
      </c>
      <c r="I236" s="140">
        <v>44.77</v>
      </c>
      <c r="J236" s="140">
        <f t="shared" si="40"/>
        <v>1997.64</v>
      </c>
      <c r="K236" s="141"/>
      <c r="L236" s="25"/>
      <c r="M236" s="142" t="s">
        <v>1</v>
      </c>
      <c r="N236" s="112" t="s">
        <v>38</v>
      </c>
      <c r="O236" s="143">
        <v>0.05</v>
      </c>
      <c r="P236" s="143">
        <f t="shared" si="41"/>
        <v>2.2309999999999999</v>
      </c>
      <c r="Q236" s="143">
        <v>3.0000000000000001E-5</v>
      </c>
      <c r="R236" s="143">
        <f t="shared" si="42"/>
        <v>1.3385999999999999E-3</v>
      </c>
      <c r="S236" s="143">
        <v>0</v>
      </c>
      <c r="T236" s="144">
        <f t="shared" si="43"/>
        <v>0</v>
      </c>
      <c r="AR236" s="145" t="s">
        <v>220</v>
      </c>
      <c r="AT236" s="145" t="s">
        <v>154</v>
      </c>
      <c r="AU236" s="145" t="s">
        <v>82</v>
      </c>
      <c r="AY236" s="13" t="s">
        <v>151</v>
      </c>
      <c r="BE236" s="146">
        <f t="shared" si="44"/>
        <v>1997.64</v>
      </c>
      <c r="BF236" s="146">
        <f t="shared" si="45"/>
        <v>0</v>
      </c>
      <c r="BG236" s="146">
        <f t="shared" si="46"/>
        <v>0</v>
      </c>
      <c r="BH236" s="146">
        <f t="shared" si="47"/>
        <v>0</v>
      </c>
      <c r="BI236" s="146">
        <f t="shared" si="48"/>
        <v>0</v>
      </c>
      <c r="BJ236" s="13" t="s">
        <v>80</v>
      </c>
      <c r="BK236" s="146">
        <f t="shared" si="49"/>
        <v>1997.64</v>
      </c>
      <c r="BL236" s="13" t="s">
        <v>220</v>
      </c>
      <c r="BM236" s="145" t="s">
        <v>514</v>
      </c>
    </row>
    <row r="237" spans="2:65" s="1" customFormat="1" ht="21.75" customHeight="1" x14ac:dyDescent="0.2">
      <c r="B237" s="25"/>
      <c r="C237" s="135" t="s">
        <v>515</v>
      </c>
      <c r="D237" s="135" t="s">
        <v>154</v>
      </c>
      <c r="E237" s="136" t="s">
        <v>516</v>
      </c>
      <c r="F237" s="137" t="s">
        <v>517</v>
      </c>
      <c r="G237" s="138" t="s">
        <v>483</v>
      </c>
      <c r="H237" s="139">
        <v>150</v>
      </c>
      <c r="I237" s="140">
        <v>113.14</v>
      </c>
      <c r="J237" s="140">
        <f t="shared" si="40"/>
        <v>16971</v>
      </c>
      <c r="K237" s="141"/>
      <c r="L237" s="25"/>
      <c r="M237" s="142" t="s">
        <v>1</v>
      </c>
      <c r="N237" s="112" t="s">
        <v>38</v>
      </c>
      <c r="O237" s="143">
        <v>0.185</v>
      </c>
      <c r="P237" s="143">
        <f t="shared" si="41"/>
        <v>27.75</v>
      </c>
      <c r="Q237" s="143">
        <v>0</v>
      </c>
      <c r="R237" s="143">
        <f t="shared" si="42"/>
        <v>0</v>
      </c>
      <c r="S237" s="143">
        <v>0</v>
      </c>
      <c r="T237" s="144">
        <f t="shared" si="43"/>
        <v>0</v>
      </c>
      <c r="AR237" s="145" t="s">
        <v>220</v>
      </c>
      <c r="AT237" s="145" t="s">
        <v>154</v>
      </c>
      <c r="AU237" s="145" t="s">
        <v>82</v>
      </c>
      <c r="AY237" s="13" t="s">
        <v>151</v>
      </c>
      <c r="BE237" s="146">
        <f t="shared" si="44"/>
        <v>16971</v>
      </c>
      <c r="BF237" s="146">
        <f t="shared" si="45"/>
        <v>0</v>
      </c>
      <c r="BG237" s="146">
        <f t="shared" si="46"/>
        <v>0</v>
      </c>
      <c r="BH237" s="146">
        <f t="shared" si="47"/>
        <v>0</v>
      </c>
      <c r="BI237" s="146">
        <f t="shared" si="48"/>
        <v>0</v>
      </c>
      <c r="BJ237" s="13" t="s">
        <v>80</v>
      </c>
      <c r="BK237" s="146">
        <f t="shared" si="49"/>
        <v>16971</v>
      </c>
      <c r="BL237" s="13" t="s">
        <v>220</v>
      </c>
      <c r="BM237" s="145" t="s">
        <v>518</v>
      </c>
    </row>
    <row r="238" spans="2:65" s="1" customFormat="1" ht="16.5" customHeight="1" x14ac:dyDescent="0.2">
      <c r="B238" s="25"/>
      <c r="C238" s="135" t="s">
        <v>519</v>
      </c>
      <c r="D238" s="135" t="s">
        <v>154</v>
      </c>
      <c r="E238" s="136" t="s">
        <v>520</v>
      </c>
      <c r="F238" s="137" t="s">
        <v>521</v>
      </c>
      <c r="G238" s="138" t="s">
        <v>157</v>
      </c>
      <c r="H238" s="139">
        <v>4</v>
      </c>
      <c r="I238" s="140">
        <v>203.33</v>
      </c>
      <c r="J238" s="140">
        <f t="shared" si="40"/>
        <v>813.32</v>
      </c>
      <c r="K238" s="141"/>
      <c r="L238" s="25"/>
      <c r="M238" s="142" t="s">
        <v>1</v>
      </c>
      <c r="N238" s="112" t="s">
        <v>38</v>
      </c>
      <c r="O238" s="143">
        <v>3.5000000000000003E-2</v>
      </c>
      <c r="P238" s="143">
        <f t="shared" si="41"/>
        <v>0.14000000000000001</v>
      </c>
      <c r="Q238" s="143">
        <v>2.1000000000000001E-4</v>
      </c>
      <c r="R238" s="143">
        <f t="shared" si="42"/>
        <v>8.4000000000000003E-4</v>
      </c>
      <c r="S238" s="143">
        <v>0</v>
      </c>
      <c r="T238" s="144">
        <f t="shared" si="43"/>
        <v>0</v>
      </c>
      <c r="AR238" s="145" t="s">
        <v>220</v>
      </c>
      <c r="AT238" s="145" t="s">
        <v>154</v>
      </c>
      <c r="AU238" s="145" t="s">
        <v>82</v>
      </c>
      <c r="AY238" s="13" t="s">
        <v>151</v>
      </c>
      <c r="BE238" s="146">
        <f t="shared" si="44"/>
        <v>813.32</v>
      </c>
      <c r="BF238" s="146">
        <f t="shared" si="45"/>
        <v>0</v>
      </c>
      <c r="BG238" s="146">
        <f t="shared" si="46"/>
        <v>0</v>
      </c>
      <c r="BH238" s="146">
        <f t="shared" si="47"/>
        <v>0</v>
      </c>
      <c r="BI238" s="146">
        <f t="shared" si="48"/>
        <v>0</v>
      </c>
      <c r="BJ238" s="13" t="s">
        <v>80</v>
      </c>
      <c r="BK238" s="146">
        <f t="shared" si="49"/>
        <v>813.32</v>
      </c>
      <c r="BL238" s="13" t="s">
        <v>220</v>
      </c>
      <c r="BM238" s="145" t="s">
        <v>522</v>
      </c>
    </row>
    <row r="239" spans="2:65" s="1" customFormat="1" ht="16.5" customHeight="1" x14ac:dyDescent="0.2">
      <c r="B239" s="25"/>
      <c r="C239" s="135" t="s">
        <v>523</v>
      </c>
      <c r="D239" s="135" t="s">
        <v>154</v>
      </c>
      <c r="E239" s="136" t="s">
        <v>524</v>
      </c>
      <c r="F239" s="137" t="s">
        <v>525</v>
      </c>
      <c r="G239" s="138" t="s">
        <v>483</v>
      </c>
      <c r="H239" s="139">
        <v>8.9</v>
      </c>
      <c r="I239" s="140">
        <v>191.76</v>
      </c>
      <c r="J239" s="140">
        <f t="shared" si="40"/>
        <v>1706.66</v>
      </c>
      <c r="K239" s="141"/>
      <c r="L239" s="25"/>
      <c r="M239" s="142" t="s">
        <v>1</v>
      </c>
      <c r="N239" s="112" t="s">
        <v>38</v>
      </c>
      <c r="O239" s="143">
        <v>0.06</v>
      </c>
      <c r="P239" s="143">
        <f t="shared" si="41"/>
        <v>0.53400000000000003</v>
      </c>
      <c r="Q239" s="143">
        <v>3.2200000000000002E-4</v>
      </c>
      <c r="R239" s="143">
        <f t="shared" si="42"/>
        <v>2.8658000000000004E-3</v>
      </c>
      <c r="S239" s="143">
        <v>0</v>
      </c>
      <c r="T239" s="144">
        <f t="shared" si="43"/>
        <v>0</v>
      </c>
      <c r="AR239" s="145" t="s">
        <v>220</v>
      </c>
      <c r="AT239" s="145" t="s">
        <v>154</v>
      </c>
      <c r="AU239" s="145" t="s">
        <v>82</v>
      </c>
      <c r="AY239" s="13" t="s">
        <v>151</v>
      </c>
      <c r="BE239" s="146">
        <f t="shared" si="44"/>
        <v>1706.66</v>
      </c>
      <c r="BF239" s="146">
        <f t="shared" si="45"/>
        <v>0</v>
      </c>
      <c r="BG239" s="146">
        <f t="shared" si="46"/>
        <v>0</v>
      </c>
      <c r="BH239" s="146">
        <f t="shared" si="47"/>
        <v>0</v>
      </c>
      <c r="BI239" s="146">
        <f t="shared" si="48"/>
        <v>0</v>
      </c>
      <c r="BJ239" s="13" t="s">
        <v>80</v>
      </c>
      <c r="BK239" s="146">
        <f t="shared" si="49"/>
        <v>1706.66</v>
      </c>
      <c r="BL239" s="13" t="s">
        <v>220</v>
      </c>
      <c r="BM239" s="145" t="s">
        <v>526</v>
      </c>
    </row>
    <row r="240" spans="2:65" s="1" customFormat="1" ht="24.2" customHeight="1" x14ac:dyDescent="0.2">
      <c r="B240" s="25"/>
      <c r="C240" s="135" t="s">
        <v>527</v>
      </c>
      <c r="D240" s="135" t="s">
        <v>154</v>
      </c>
      <c r="E240" s="136" t="s">
        <v>528</v>
      </c>
      <c r="F240" s="137" t="s">
        <v>529</v>
      </c>
      <c r="G240" s="138" t="s">
        <v>162</v>
      </c>
      <c r="H240" s="139">
        <v>49.77</v>
      </c>
      <c r="I240" s="140">
        <v>26.17</v>
      </c>
      <c r="J240" s="140">
        <f t="shared" si="40"/>
        <v>1302.48</v>
      </c>
      <c r="K240" s="141"/>
      <c r="L240" s="25"/>
      <c r="M240" s="142" t="s">
        <v>1</v>
      </c>
      <c r="N240" s="112" t="s">
        <v>38</v>
      </c>
      <c r="O240" s="143">
        <v>4.1000000000000002E-2</v>
      </c>
      <c r="P240" s="143">
        <f t="shared" si="41"/>
        <v>2.0405700000000002</v>
      </c>
      <c r="Q240" s="143">
        <v>4.5000000000000003E-5</v>
      </c>
      <c r="R240" s="143">
        <f t="shared" si="42"/>
        <v>2.2396500000000001E-3</v>
      </c>
      <c r="S240" s="143">
        <v>0</v>
      </c>
      <c r="T240" s="144">
        <f t="shared" si="43"/>
        <v>0</v>
      </c>
      <c r="AR240" s="145" t="s">
        <v>220</v>
      </c>
      <c r="AT240" s="145" t="s">
        <v>154</v>
      </c>
      <c r="AU240" s="145" t="s">
        <v>82</v>
      </c>
      <c r="AY240" s="13" t="s">
        <v>151</v>
      </c>
      <c r="BE240" s="146">
        <f t="shared" si="44"/>
        <v>1302.48</v>
      </c>
      <c r="BF240" s="146">
        <f t="shared" si="45"/>
        <v>0</v>
      </c>
      <c r="BG240" s="146">
        <f t="shared" si="46"/>
        <v>0</v>
      </c>
      <c r="BH240" s="146">
        <f t="shared" si="47"/>
        <v>0</v>
      </c>
      <c r="BI240" s="146">
        <f t="shared" si="48"/>
        <v>0</v>
      </c>
      <c r="BJ240" s="13" t="s">
        <v>80</v>
      </c>
      <c r="BK240" s="146">
        <f t="shared" si="49"/>
        <v>1302.48</v>
      </c>
      <c r="BL240" s="13" t="s">
        <v>220</v>
      </c>
      <c r="BM240" s="145" t="s">
        <v>530</v>
      </c>
    </row>
    <row r="241" spans="2:65" s="1" customFormat="1" ht="24.2" customHeight="1" x14ac:dyDescent="0.2">
      <c r="B241" s="25"/>
      <c r="C241" s="135" t="s">
        <v>531</v>
      </c>
      <c r="D241" s="135" t="s">
        <v>154</v>
      </c>
      <c r="E241" s="136" t="s">
        <v>532</v>
      </c>
      <c r="F241" s="137" t="s">
        <v>533</v>
      </c>
      <c r="G241" s="138" t="s">
        <v>209</v>
      </c>
      <c r="H241" s="139">
        <v>1.88</v>
      </c>
      <c r="I241" s="140">
        <v>692.21</v>
      </c>
      <c r="J241" s="140">
        <f t="shared" si="40"/>
        <v>1301.3499999999999</v>
      </c>
      <c r="K241" s="141"/>
      <c r="L241" s="25"/>
      <c r="M241" s="142" t="s">
        <v>1</v>
      </c>
      <c r="N241" s="112" t="s">
        <v>38</v>
      </c>
      <c r="O241" s="143">
        <v>1.548</v>
      </c>
      <c r="P241" s="143">
        <f t="shared" si="41"/>
        <v>2.9102399999999999</v>
      </c>
      <c r="Q241" s="143">
        <v>0</v>
      </c>
      <c r="R241" s="143">
        <f t="shared" si="42"/>
        <v>0</v>
      </c>
      <c r="S241" s="143">
        <v>0</v>
      </c>
      <c r="T241" s="144">
        <f t="shared" si="43"/>
        <v>0</v>
      </c>
      <c r="AR241" s="145" t="s">
        <v>220</v>
      </c>
      <c r="AT241" s="145" t="s">
        <v>154</v>
      </c>
      <c r="AU241" s="145" t="s">
        <v>82</v>
      </c>
      <c r="AY241" s="13" t="s">
        <v>151</v>
      </c>
      <c r="BE241" s="146">
        <f t="shared" si="44"/>
        <v>1301.3499999999999</v>
      </c>
      <c r="BF241" s="146">
        <f t="shared" si="45"/>
        <v>0</v>
      </c>
      <c r="BG241" s="146">
        <f t="shared" si="46"/>
        <v>0</v>
      </c>
      <c r="BH241" s="146">
        <f t="shared" si="47"/>
        <v>0</v>
      </c>
      <c r="BI241" s="146">
        <f t="shared" si="48"/>
        <v>0</v>
      </c>
      <c r="BJ241" s="13" t="s">
        <v>80</v>
      </c>
      <c r="BK241" s="146">
        <f t="shared" si="49"/>
        <v>1301.3499999999999</v>
      </c>
      <c r="BL241" s="13" t="s">
        <v>220</v>
      </c>
      <c r="BM241" s="145" t="s">
        <v>534</v>
      </c>
    </row>
    <row r="242" spans="2:65" s="1" customFormat="1" ht="24.2" customHeight="1" x14ac:dyDescent="0.2">
      <c r="B242" s="25"/>
      <c r="C242" s="135" t="s">
        <v>535</v>
      </c>
      <c r="D242" s="135" t="s">
        <v>154</v>
      </c>
      <c r="E242" s="136" t="s">
        <v>536</v>
      </c>
      <c r="F242" s="137" t="s">
        <v>537</v>
      </c>
      <c r="G242" s="138" t="s">
        <v>209</v>
      </c>
      <c r="H242" s="139">
        <v>1.88</v>
      </c>
      <c r="I242" s="140">
        <v>534.24</v>
      </c>
      <c r="J242" s="140">
        <f t="shared" si="40"/>
        <v>1004.37</v>
      </c>
      <c r="K242" s="141"/>
      <c r="L242" s="25"/>
      <c r="M242" s="142" t="s">
        <v>1</v>
      </c>
      <c r="N242" s="112" t="s">
        <v>38</v>
      </c>
      <c r="O242" s="143">
        <v>1.1399999999999999</v>
      </c>
      <c r="P242" s="143">
        <f t="shared" si="41"/>
        <v>2.1431999999999998</v>
      </c>
      <c r="Q242" s="143">
        <v>0</v>
      </c>
      <c r="R242" s="143">
        <f t="shared" si="42"/>
        <v>0</v>
      </c>
      <c r="S242" s="143">
        <v>0</v>
      </c>
      <c r="T242" s="144">
        <f t="shared" si="43"/>
        <v>0</v>
      </c>
      <c r="AR242" s="145" t="s">
        <v>220</v>
      </c>
      <c r="AT242" s="145" t="s">
        <v>154</v>
      </c>
      <c r="AU242" s="145" t="s">
        <v>82</v>
      </c>
      <c r="AY242" s="13" t="s">
        <v>151</v>
      </c>
      <c r="BE242" s="146">
        <f t="shared" si="44"/>
        <v>1004.37</v>
      </c>
      <c r="BF242" s="146">
        <f t="shared" si="45"/>
        <v>0</v>
      </c>
      <c r="BG242" s="146">
        <f t="shared" si="46"/>
        <v>0</v>
      </c>
      <c r="BH242" s="146">
        <f t="shared" si="47"/>
        <v>0</v>
      </c>
      <c r="BI242" s="146">
        <f t="shared" si="48"/>
        <v>0</v>
      </c>
      <c r="BJ242" s="13" t="s">
        <v>80</v>
      </c>
      <c r="BK242" s="146">
        <f t="shared" si="49"/>
        <v>1004.37</v>
      </c>
      <c r="BL242" s="13" t="s">
        <v>220</v>
      </c>
      <c r="BM242" s="145" t="s">
        <v>538</v>
      </c>
    </row>
    <row r="243" spans="2:65" s="11" customFormat="1" ht="22.9" customHeight="1" x14ac:dyDescent="0.2">
      <c r="B243" s="124"/>
      <c r="D243" s="125" t="s">
        <v>72</v>
      </c>
      <c r="E243" s="133" t="s">
        <v>539</v>
      </c>
      <c r="F243" s="133" t="s">
        <v>540</v>
      </c>
      <c r="J243" s="134">
        <f>BK243</f>
        <v>26600.14</v>
      </c>
      <c r="L243" s="124"/>
      <c r="M243" s="128"/>
      <c r="P243" s="129">
        <f>SUM(P244:P254)</f>
        <v>20.079311999999998</v>
      </c>
      <c r="R243" s="129">
        <f>SUM(R244:R254)</f>
        <v>0.32405399999999995</v>
      </c>
      <c r="T243" s="130">
        <f>SUM(T244:T254)</f>
        <v>0.67971000000000004</v>
      </c>
      <c r="AR243" s="125" t="s">
        <v>82</v>
      </c>
      <c r="AT243" s="131" t="s">
        <v>72</v>
      </c>
      <c r="AU243" s="131" t="s">
        <v>80</v>
      </c>
      <c r="AY243" s="125" t="s">
        <v>151</v>
      </c>
      <c r="BK243" s="132">
        <f>SUM(BK244:BK254)</f>
        <v>26600.14</v>
      </c>
    </row>
    <row r="244" spans="2:65" s="1" customFormat="1" ht="16.5" customHeight="1" x14ac:dyDescent="0.2">
      <c r="B244" s="25"/>
      <c r="C244" s="135" t="s">
        <v>541</v>
      </c>
      <c r="D244" s="135" t="s">
        <v>154</v>
      </c>
      <c r="E244" s="136" t="s">
        <v>542</v>
      </c>
      <c r="F244" s="137" t="s">
        <v>543</v>
      </c>
      <c r="G244" s="138" t="s">
        <v>162</v>
      </c>
      <c r="H244" s="139">
        <v>16.2</v>
      </c>
      <c r="I244" s="140">
        <v>7.34</v>
      </c>
      <c r="J244" s="140">
        <f t="shared" ref="J244:J254" si="50">ROUND(I244*H244,2)</f>
        <v>118.91</v>
      </c>
      <c r="K244" s="141"/>
      <c r="L244" s="25"/>
      <c r="M244" s="142" t="s">
        <v>1</v>
      </c>
      <c r="N244" s="112" t="s">
        <v>38</v>
      </c>
      <c r="O244" s="143">
        <v>1.2E-2</v>
      </c>
      <c r="P244" s="143">
        <f t="shared" ref="P244:P254" si="51">O244*H244</f>
        <v>0.19439999999999999</v>
      </c>
      <c r="Q244" s="143">
        <v>0</v>
      </c>
      <c r="R244" s="143">
        <f t="shared" ref="R244:R254" si="52">Q244*H244</f>
        <v>0</v>
      </c>
      <c r="S244" s="143">
        <v>0</v>
      </c>
      <c r="T244" s="144">
        <f t="shared" ref="T244:T254" si="53">S244*H244</f>
        <v>0</v>
      </c>
      <c r="AR244" s="145" t="s">
        <v>220</v>
      </c>
      <c r="AT244" s="145" t="s">
        <v>154</v>
      </c>
      <c r="AU244" s="145" t="s">
        <v>82</v>
      </c>
      <c r="AY244" s="13" t="s">
        <v>151</v>
      </c>
      <c r="BE244" s="146">
        <f t="shared" ref="BE244:BE254" si="54">IF(N244="základní",J244,0)</f>
        <v>118.91</v>
      </c>
      <c r="BF244" s="146">
        <f t="shared" ref="BF244:BF254" si="55">IF(N244="snížená",J244,0)</f>
        <v>0</v>
      </c>
      <c r="BG244" s="146">
        <f t="shared" ref="BG244:BG254" si="56">IF(N244="zákl. přenesená",J244,0)</f>
        <v>0</v>
      </c>
      <c r="BH244" s="146">
        <f t="shared" ref="BH244:BH254" si="57">IF(N244="sníž. přenesená",J244,0)</f>
        <v>0</v>
      </c>
      <c r="BI244" s="146">
        <f t="shared" ref="BI244:BI254" si="58">IF(N244="nulová",J244,0)</f>
        <v>0</v>
      </c>
      <c r="BJ244" s="13" t="s">
        <v>80</v>
      </c>
      <c r="BK244" s="146">
        <f t="shared" ref="BK244:BK254" si="59">ROUND(I244*H244,2)</f>
        <v>118.91</v>
      </c>
      <c r="BL244" s="13" t="s">
        <v>220</v>
      </c>
      <c r="BM244" s="145" t="s">
        <v>544</v>
      </c>
    </row>
    <row r="245" spans="2:65" s="1" customFormat="1" ht="16.5" customHeight="1" x14ac:dyDescent="0.2">
      <c r="B245" s="25"/>
      <c r="C245" s="135" t="s">
        <v>545</v>
      </c>
      <c r="D245" s="135" t="s">
        <v>154</v>
      </c>
      <c r="E245" s="136" t="s">
        <v>546</v>
      </c>
      <c r="F245" s="137" t="s">
        <v>547</v>
      </c>
      <c r="G245" s="138" t="s">
        <v>162</v>
      </c>
      <c r="H245" s="139">
        <v>16.2</v>
      </c>
      <c r="I245" s="140">
        <v>60.66</v>
      </c>
      <c r="J245" s="140">
        <f t="shared" si="50"/>
        <v>982.69</v>
      </c>
      <c r="K245" s="141"/>
      <c r="L245" s="25"/>
      <c r="M245" s="142" t="s">
        <v>1</v>
      </c>
      <c r="N245" s="112" t="s">
        <v>38</v>
      </c>
      <c r="O245" s="143">
        <v>4.3999999999999997E-2</v>
      </c>
      <c r="P245" s="143">
        <f t="shared" si="51"/>
        <v>0.71279999999999988</v>
      </c>
      <c r="Q245" s="143">
        <v>2.9999999999999997E-4</v>
      </c>
      <c r="R245" s="143">
        <f t="shared" si="52"/>
        <v>4.8599999999999997E-3</v>
      </c>
      <c r="S245" s="143">
        <v>0</v>
      </c>
      <c r="T245" s="144">
        <f t="shared" si="53"/>
        <v>0</v>
      </c>
      <c r="AR245" s="145" t="s">
        <v>220</v>
      </c>
      <c r="AT245" s="145" t="s">
        <v>154</v>
      </c>
      <c r="AU245" s="145" t="s">
        <v>82</v>
      </c>
      <c r="AY245" s="13" t="s">
        <v>151</v>
      </c>
      <c r="BE245" s="146">
        <f t="shared" si="54"/>
        <v>982.69</v>
      </c>
      <c r="BF245" s="146">
        <f t="shared" si="55"/>
        <v>0</v>
      </c>
      <c r="BG245" s="146">
        <f t="shared" si="56"/>
        <v>0</v>
      </c>
      <c r="BH245" s="146">
        <f t="shared" si="57"/>
        <v>0</v>
      </c>
      <c r="BI245" s="146">
        <f t="shared" si="58"/>
        <v>0</v>
      </c>
      <c r="BJ245" s="13" t="s">
        <v>80</v>
      </c>
      <c r="BK245" s="146">
        <f t="shared" si="59"/>
        <v>982.69</v>
      </c>
      <c r="BL245" s="13" t="s">
        <v>220</v>
      </c>
      <c r="BM245" s="145" t="s">
        <v>548</v>
      </c>
    </row>
    <row r="246" spans="2:65" s="1" customFormat="1" ht="24.2" customHeight="1" x14ac:dyDescent="0.2">
      <c r="B246" s="25"/>
      <c r="C246" s="135" t="s">
        <v>549</v>
      </c>
      <c r="D246" s="135" t="s">
        <v>154</v>
      </c>
      <c r="E246" s="136" t="s">
        <v>550</v>
      </c>
      <c r="F246" s="137" t="s">
        <v>551</v>
      </c>
      <c r="G246" s="138" t="s">
        <v>162</v>
      </c>
      <c r="H246" s="139">
        <v>3.6</v>
      </c>
      <c r="I246" s="140">
        <v>466.34</v>
      </c>
      <c r="J246" s="140">
        <f t="shared" si="50"/>
        <v>1678.82</v>
      </c>
      <c r="K246" s="141"/>
      <c r="L246" s="25"/>
      <c r="M246" s="142" t="s">
        <v>1</v>
      </c>
      <c r="N246" s="112" t="s">
        <v>38</v>
      </c>
      <c r="O246" s="143">
        <v>0.375</v>
      </c>
      <c r="P246" s="143">
        <f t="shared" si="51"/>
        <v>1.35</v>
      </c>
      <c r="Q246" s="143">
        <v>1.5E-3</v>
      </c>
      <c r="R246" s="143">
        <f t="shared" si="52"/>
        <v>5.4000000000000003E-3</v>
      </c>
      <c r="S246" s="143">
        <v>0</v>
      </c>
      <c r="T246" s="144">
        <f t="shared" si="53"/>
        <v>0</v>
      </c>
      <c r="AR246" s="145" t="s">
        <v>220</v>
      </c>
      <c r="AT246" s="145" t="s">
        <v>154</v>
      </c>
      <c r="AU246" s="145" t="s">
        <v>82</v>
      </c>
      <c r="AY246" s="13" t="s">
        <v>151</v>
      </c>
      <c r="BE246" s="146">
        <f t="shared" si="54"/>
        <v>1678.82</v>
      </c>
      <c r="BF246" s="146">
        <f t="shared" si="55"/>
        <v>0</v>
      </c>
      <c r="BG246" s="146">
        <f t="shared" si="56"/>
        <v>0</v>
      </c>
      <c r="BH246" s="146">
        <f t="shared" si="57"/>
        <v>0</v>
      </c>
      <c r="BI246" s="146">
        <f t="shared" si="58"/>
        <v>0</v>
      </c>
      <c r="BJ246" s="13" t="s">
        <v>80</v>
      </c>
      <c r="BK246" s="146">
        <f t="shared" si="59"/>
        <v>1678.82</v>
      </c>
      <c r="BL246" s="13" t="s">
        <v>220</v>
      </c>
      <c r="BM246" s="145" t="s">
        <v>552</v>
      </c>
    </row>
    <row r="247" spans="2:65" s="1" customFormat="1" ht="24.2" customHeight="1" x14ac:dyDescent="0.2">
      <c r="B247" s="25"/>
      <c r="C247" s="135" t="s">
        <v>553</v>
      </c>
      <c r="D247" s="135" t="s">
        <v>154</v>
      </c>
      <c r="E247" s="136" t="s">
        <v>554</v>
      </c>
      <c r="F247" s="137" t="s">
        <v>555</v>
      </c>
      <c r="G247" s="138" t="s">
        <v>162</v>
      </c>
      <c r="H247" s="139">
        <v>8.34</v>
      </c>
      <c r="I247" s="140">
        <v>131.91</v>
      </c>
      <c r="J247" s="140">
        <f t="shared" si="50"/>
        <v>1100.1300000000001</v>
      </c>
      <c r="K247" s="141"/>
      <c r="L247" s="25"/>
      <c r="M247" s="142" t="s">
        <v>1</v>
      </c>
      <c r="N247" s="112" t="s">
        <v>38</v>
      </c>
      <c r="O247" s="143">
        <v>0.29499999999999998</v>
      </c>
      <c r="P247" s="143">
        <f t="shared" si="51"/>
        <v>2.4602999999999997</v>
      </c>
      <c r="Q247" s="143">
        <v>0</v>
      </c>
      <c r="R247" s="143">
        <f t="shared" si="52"/>
        <v>0</v>
      </c>
      <c r="S247" s="143">
        <v>8.1500000000000003E-2</v>
      </c>
      <c r="T247" s="144">
        <f t="shared" si="53"/>
        <v>0.67971000000000004</v>
      </c>
      <c r="AR247" s="145" t="s">
        <v>220</v>
      </c>
      <c r="AT247" s="145" t="s">
        <v>154</v>
      </c>
      <c r="AU247" s="145" t="s">
        <v>82</v>
      </c>
      <c r="AY247" s="13" t="s">
        <v>151</v>
      </c>
      <c r="BE247" s="146">
        <f t="shared" si="54"/>
        <v>1100.1300000000001</v>
      </c>
      <c r="BF247" s="146">
        <f t="shared" si="55"/>
        <v>0</v>
      </c>
      <c r="BG247" s="146">
        <f t="shared" si="56"/>
        <v>0</v>
      </c>
      <c r="BH247" s="146">
        <f t="shared" si="57"/>
        <v>0</v>
      </c>
      <c r="BI247" s="146">
        <f t="shared" si="58"/>
        <v>0</v>
      </c>
      <c r="BJ247" s="13" t="s">
        <v>80</v>
      </c>
      <c r="BK247" s="146">
        <f t="shared" si="59"/>
        <v>1100.1300000000001</v>
      </c>
      <c r="BL247" s="13" t="s">
        <v>220</v>
      </c>
      <c r="BM247" s="145" t="s">
        <v>556</v>
      </c>
    </row>
    <row r="248" spans="2:65" s="1" customFormat="1" ht="33" customHeight="1" x14ac:dyDescent="0.2">
      <c r="B248" s="25"/>
      <c r="C248" s="135" t="s">
        <v>557</v>
      </c>
      <c r="D248" s="135" t="s">
        <v>154</v>
      </c>
      <c r="E248" s="136" t="s">
        <v>558</v>
      </c>
      <c r="F248" s="137" t="s">
        <v>559</v>
      </c>
      <c r="G248" s="138" t="s">
        <v>162</v>
      </c>
      <c r="H248" s="139">
        <v>16.2</v>
      </c>
      <c r="I248" s="140">
        <v>683.04</v>
      </c>
      <c r="J248" s="140">
        <f t="shared" si="50"/>
        <v>11065.25</v>
      </c>
      <c r="K248" s="141"/>
      <c r="L248" s="25"/>
      <c r="M248" s="142" t="s">
        <v>1</v>
      </c>
      <c r="N248" s="112" t="s">
        <v>38</v>
      </c>
      <c r="O248" s="143">
        <v>0.746</v>
      </c>
      <c r="P248" s="143">
        <f t="shared" si="51"/>
        <v>12.085199999999999</v>
      </c>
      <c r="Q248" s="143">
        <v>5.1999999999999998E-3</v>
      </c>
      <c r="R248" s="143">
        <f t="shared" si="52"/>
        <v>8.4239999999999995E-2</v>
      </c>
      <c r="S248" s="143">
        <v>0</v>
      </c>
      <c r="T248" s="144">
        <f t="shared" si="53"/>
        <v>0</v>
      </c>
      <c r="AR248" s="145" t="s">
        <v>220</v>
      </c>
      <c r="AT248" s="145" t="s">
        <v>154</v>
      </c>
      <c r="AU248" s="145" t="s">
        <v>82</v>
      </c>
      <c r="AY248" s="13" t="s">
        <v>151</v>
      </c>
      <c r="BE248" s="146">
        <f t="shared" si="54"/>
        <v>11065.25</v>
      </c>
      <c r="BF248" s="146">
        <f t="shared" si="55"/>
        <v>0</v>
      </c>
      <c r="BG248" s="146">
        <f t="shared" si="56"/>
        <v>0</v>
      </c>
      <c r="BH248" s="146">
        <f t="shared" si="57"/>
        <v>0</v>
      </c>
      <c r="BI248" s="146">
        <f t="shared" si="58"/>
        <v>0</v>
      </c>
      <c r="BJ248" s="13" t="s">
        <v>80</v>
      </c>
      <c r="BK248" s="146">
        <f t="shared" si="59"/>
        <v>11065.25</v>
      </c>
      <c r="BL248" s="13" t="s">
        <v>220</v>
      </c>
      <c r="BM248" s="145" t="s">
        <v>560</v>
      </c>
    </row>
    <row r="249" spans="2:65" s="1" customFormat="1" ht="16.5" customHeight="1" x14ac:dyDescent="0.2">
      <c r="B249" s="25"/>
      <c r="C249" s="150" t="s">
        <v>561</v>
      </c>
      <c r="D249" s="150" t="s">
        <v>313</v>
      </c>
      <c r="E249" s="151" t="s">
        <v>562</v>
      </c>
      <c r="F249" s="152" t="s">
        <v>563</v>
      </c>
      <c r="G249" s="153" t="s">
        <v>162</v>
      </c>
      <c r="H249" s="154">
        <v>17.82</v>
      </c>
      <c r="I249" s="155">
        <v>523</v>
      </c>
      <c r="J249" s="155">
        <f t="shared" si="50"/>
        <v>9319.86</v>
      </c>
      <c r="K249" s="156"/>
      <c r="L249" s="157"/>
      <c r="M249" s="158" t="s">
        <v>1</v>
      </c>
      <c r="N249" s="159" t="s">
        <v>38</v>
      </c>
      <c r="O249" s="143">
        <v>0</v>
      </c>
      <c r="P249" s="143">
        <f t="shared" si="51"/>
        <v>0</v>
      </c>
      <c r="Q249" s="143">
        <v>1.26E-2</v>
      </c>
      <c r="R249" s="143">
        <f t="shared" si="52"/>
        <v>0.22453200000000001</v>
      </c>
      <c r="S249" s="143">
        <v>0</v>
      </c>
      <c r="T249" s="144">
        <f t="shared" si="53"/>
        <v>0</v>
      </c>
      <c r="AR249" s="145" t="s">
        <v>286</v>
      </c>
      <c r="AT249" s="145" t="s">
        <v>313</v>
      </c>
      <c r="AU249" s="145" t="s">
        <v>82</v>
      </c>
      <c r="AY249" s="13" t="s">
        <v>151</v>
      </c>
      <c r="BE249" s="146">
        <f t="shared" si="54"/>
        <v>9319.86</v>
      </c>
      <c r="BF249" s="146">
        <f t="shared" si="55"/>
        <v>0</v>
      </c>
      <c r="BG249" s="146">
        <f t="shared" si="56"/>
        <v>0</v>
      </c>
      <c r="BH249" s="146">
        <f t="shared" si="57"/>
        <v>0</v>
      </c>
      <c r="BI249" s="146">
        <f t="shared" si="58"/>
        <v>0</v>
      </c>
      <c r="BJ249" s="13" t="s">
        <v>80</v>
      </c>
      <c r="BK249" s="146">
        <f t="shared" si="59"/>
        <v>9319.86</v>
      </c>
      <c r="BL249" s="13" t="s">
        <v>220</v>
      </c>
      <c r="BM249" s="145" t="s">
        <v>564</v>
      </c>
    </row>
    <row r="250" spans="2:65" s="1" customFormat="1" ht="21.75" customHeight="1" x14ac:dyDescent="0.2">
      <c r="B250" s="25"/>
      <c r="C250" s="135" t="s">
        <v>565</v>
      </c>
      <c r="D250" s="135" t="s">
        <v>154</v>
      </c>
      <c r="E250" s="136" t="s">
        <v>566</v>
      </c>
      <c r="F250" s="137" t="s">
        <v>567</v>
      </c>
      <c r="G250" s="138" t="s">
        <v>483</v>
      </c>
      <c r="H250" s="139">
        <v>8.1</v>
      </c>
      <c r="I250" s="140">
        <v>136.13</v>
      </c>
      <c r="J250" s="140">
        <f t="shared" si="50"/>
        <v>1102.6500000000001</v>
      </c>
      <c r="K250" s="141"/>
      <c r="L250" s="25"/>
      <c r="M250" s="142" t="s">
        <v>1</v>
      </c>
      <c r="N250" s="112" t="s">
        <v>38</v>
      </c>
      <c r="O250" s="143">
        <v>0.16</v>
      </c>
      <c r="P250" s="143">
        <f t="shared" si="51"/>
        <v>1.296</v>
      </c>
      <c r="Q250" s="143">
        <v>5.0000000000000001E-4</v>
      </c>
      <c r="R250" s="143">
        <f t="shared" si="52"/>
        <v>4.0499999999999998E-3</v>
      </c>
      <c r="S250" s="143">
        <v>0</v>
      </c>
      <c r="T250" s="144">
        <f t="shared" si="53"/>
        <v>0</v>
      </c>
      <c r="AR250" s="145" t="s">
        <v>220</v>
      </c>
      <c r="AT250" s="145" t="s">
        <v>154</v>
      </c>
      <c r="AU250" s="145" t="s">
        <v>82</v>
      </c>
      <c r="AY250" s="13" t="s">
        <v>151</v>
      </c>
      <c r="BE250" s="146">
        <f t="shared" si="54"/>
        <v>1102.6500000000001</v>
      </c>
      <c r="BF250" s="146">
        <f t="shared" si="55"/>
        <v>0</v>
      </c>
      <c r="BG250" s="146">
        <f t="shared" si="56"/>
        <v>0</v>
      </c>
      <c r="BH250" s="146">
        <f t="shared" si="57"/>
        <v>0</v>
      </c>
      <c r="BI250" s="146">
        <f t="shared" si="58"/>
        <v>0</v>
      </c>
      <c r="BJ250" s="13" t="s">
        <v>80</v>
      </c>
      <c r="BK250" s="146">
        <f t="shared" si="59"/>
        <v>1102.6500000000001</v>
      </c>
      <c r="BL250" s="13" t="s">
        <v>220</v>
      </c>
      <c r="BM250" s="145" t="s">
        <v>568</v>
      </c>
    </row>
    <row r="251" spans="2:65" s="1" customFormat="1" ht="16.5" customHeight="1" x14ac:dyDescent="0.2">
      <c r="B251" s="25"/>
      <c r="C251" s="135" t="s">
        <v>569</v>
      </c>
      <c r="D251" s="135" t="s">
        <v>154</v>
      </c>
      <c r="E251" s="136" t="s">
        <v>570</v>
      </c>
      <c r="F251" s="137" t="s">
        <v>571</v>
      </c>
      <c r="G251" s="138" t="s">
        <v>483</v>
      </c>
      <c r="H251" s="139">
        <v>8.1</v>
      </c>
      <c r="I251" s="140">
        <v>50.68</v>
      </c>
      <c r="J251" s="140">
        <f t="shared" si="50"/>
        <v>410.51</v>
      </c>
      <c r="K251" s="141"/>
      <c r="L251" s="25"/>
      <c r="M251" s="142" t="s">
        <v>1</v>
      </c>
      <c r="N251" s="112" t="s">
        <v>38</v>
      </c>
      <c r="O251" s="143">
        <v>5.5E-2</v>
      </c>
      <c r="P251" s="143">
        <f t="shared" si="51"/>
        <v>0.44550000000000001</v>
      </c>
      <c r="Q251" s="143">
        <v>3.0000000000000001E-5</v>
      </c>
      <c r="R251" s="143">
        <f t="shared" si="52"/>
        <v>2.43E-4</v>
      </c>
      <c r="S251" s="143">
        <v>0</v>
      </c>
      <c r="T251" s="144">
        <f t="shared" si="53"/>
        <v>0</v>
      </c>
      <c r="AR251" s="145" t="s">
        <v>220</v>
      </c>
      <c r="AT251" s="145" t="s">
        <v>154</v>
      </c>
      <c r="AU251" s="145" t="s">
        <v>82</v>
      </c>
      <c r="AY251" s="13" t="s">
        <v>151</v>
      </c>
      <c r="BE251" s="146">
        <f t="shared" si="54"/>
        <v>410.51</v>
      </c>
      <c r="BF251" s="146">
        <f t="shared" si="55"/>
        <v>0</v>
      </c>
      <c r="BG251" s="146">
        <f t="shared" si="56"/>
        <v>0</v>
      </c>
      <c r="BH251" s="146">
        <f t="shared" si="57"/>
        <v>0</v>
      </c>
      <c r="BI251" s="146">
        <f t="shared" si="58"/>
        <v>0</v>
      </c>
      <c r="BJ251" s="13" t="s">
        <v>80</v>
      </c>
      <c r="BK251" s="146">
        <f t="shared" si="59"/>
        <v>410.51</v>
      </c>
      <c r="BL251" s="13" t="s">
        <v>220</v>
      </c>
      <c r="BM251" s="145" t="s">
        <v>572</v>
      </c>
    </row>
    <row r="252" spans="2:65" s="1" customFormat="1" ht="24.2" customHeight="1" x14ac:dyDescent="0.2">
      <c r="B252" s="25"/>
      <c r="C252" s="135" t="s">
        <v>573</v>
      </c>
      <c r="D252" s="135" t="s">
        <v>154</v>
      </c>
      <c r="E252" s="136" t="s">
        <v>574</v>
      </c>
      <c r="F252" s="137" t="s">
        <v>575</v>
      </c>
      <c r="G252" s="138" t="s">
        <v>162</v>
      </c>
      <c r="H252" s="139">
        <v>16.2</v>
      </c>
      <c r="I252" s="140">
        <v>26.17</v>
      </c>
      <c r="J252" s="140">
        <f t="shared" si="50"/>
        <v>423.95</v>
      </c>
      <c r="K252" s="141"/>
      <c r="L252" s="25"/>
      <c r="M252" s="142" t="s">
        <v>1</v>
      </c>
      <c r="N252" s="112" t="s">
        <v>38</v>
      </c>
      <c r="O252" s="143">
        <v>4.1000000000000002E-2</v>
      </c>
      <c r="P252" s="143">
        <f t="shared" si="51"/>
        <v>0.66420000000000001</v>
      </c>
      <c r="Q252" s="143">
        <v>4.5000000000000003E-5</v>
      </c>
      <c r="R252" s="143">
        <f t="shared" si="52"/>
        <v>7.2900000000000005E-4</v>
      </c>
      <c r="S252" s="143">
        <v>0</v>
      </c>
      <c r="T252" s="144">
        <f t="shared" si="53"/>
        <v>0</v>
      </c>
      <c r="AR252" s="145" t="s">
        <v>220</v>
      </c>
      <c r="AT252" s="145" t="s">
        <v>154</v>
      </c>
      <c r="AU252" s="145" t="s">
        <v>82</v>
      </c>
      <c r="AY252" s="13" t="s">
        <v>151</v>
      </c>
      <c r="BE252" s="146">
        <f t="shared" si="54"/>
        <v>423.95</v>
      </c>
      <c r="BF252" s="146">
        <f t="shared" si="55"/>
        <v>0</v>
      </c>
      <c r="BG252" s="146">
        <f t="shared" si="56"/>
        <v>0</v>
      </c>
      <c r="BH252" s="146">
        <f t="shared" si="57"/>
        <v>0</v>
      </c>
      <c r="BI252" s="146">
        <f t="shared" si="58"/>
        <v>0</v>
      </c>
      <c r="BJ252" s="13" t="s">
        <v>80</v>
      </c>
      <c r="BK252" s="146">
        <f t="shared" si="59"/>
        <v>423.95</v>
      </c>
      <c r="BL252" s="13" t="s">
        <v>220</v>
      </c>
      <c r="BM252" s="145" t="s">
        <v>576</v>
      </c>
    </row>
    <row r="253" spans="2:65" s="1" customFormat="1" ht="24.2" customHeight="1" x14ac:dyDescent="0.2">
      <c r="B253" s="25"/>
      <c r="C253" s="135" t="s">
        <v>577</v>
      </c>
      <c r="D253" s="135" t="s">
        <v>154</v>
      </c>
      <c r="E253" s="136" t="s">
        <v>578</v>
      </c>
      <c r="F253" s="137" t="s">
        <v>579</v>
      </c>
      <c r="G253" s="138" t="s">
        <v>209</v>
      </c>
      <c r="H253" s="139">
        <v>0.32400000000000001</v>
      </c>
      <c r="I253" s="140">
        <v>692.21</v>
      </c>
      <c r="J253" s="140">
        <f t="shared" si="50"/>
        <v>224.28</v>
      </c>
      <c r="K253" s="141"/>
      <c r="L253" s="25"/>
      <c r="M253" s="142" t="s">
        <v>1</v>
      </c>
      <c r="N253" s="112" t="s">
        <v>38</v>
      </c>
      <c r="O253" s="143">
        <v>1.548</v>
      </c>
      <c r="P253" s="143">
        <f t="shared" si="51"/>
        <v>0.501552</v>
      </c>
      <c r="Q253" s="143">
        <v>0</v>
      </c>
      <c r="R253" s="143">
        <f t="shared" si="52"/>
        <v>0</v>
      </c>
      <c r="S253" s="143">
        <v>0</v>
      </c>
      <c r="T253" s="144">
        <f t="shared" si="53"/>
        <v>0</v>
      </c>
      <c r="AR253" s="145" t="s">
        <v>220</v>
      </c>
      <c r="AT253" s="145" t="s">
        <v>154</v>
      </c>
      <c r="AU253" s="145" t="s">
        <v>82</v>
      </c>
      <c r="AY253" s="13" t="s">
        <v>151</v>
      </c>
      <c r="BE253" s="146">
        <f t="shared" si="54"/>
        <v>224.28</v>
      </c>
      <c r="BF253" s="146">
        <f t="shared" si="55"/>
        <v>0</v>
      </c>
      <c r="BG253" s="146">
        <f t="shared" si="56"/>
        <v>0</v>
      </c>
      <c r="BH253" s="146">
        <f t="shared" si="57"/>
        <v>0</v>
      </c>
      <c r="BI253" s="146">
        <f t="shared" si="58"/>
        <v>0</v>
      </c>
      <c r="BJ253" s="13" t="s">
        <v>80</v>
      </c>
      <c r="BK253" s="146">
        <f t="shared" si="59"/>
        <v>224.28</v>
      </c>
      <c r="BL253" s="13" t="s">
        <v>220</v>
      </c>
      <c r="BM253" s="145" t="s">
        <v>580</v>
      </c>
    </row>
    <row r="254" spans="2:65" s="1" customFormat="1" ht="24.2" customHeight="1" x14ac:dyDescent="0.2">
      <c r="B254" s="25"/>
      <c r="C254" s="135" t="s">
        <v>581</v>
      </c>
      <c r="D254" s="135" t="s">
        <v>154</v>
      </c>
      <c r="E254" s="136" t="s">
        <v>582</v>
      </c>
      <c r="F254" s="137" t="s">
        <v>583</v>
      </c>
      <c r="G254" s="138" t="s">
        <v>209</v>
      </c>
      <c r="H254" s="139">
        <v>0.32400000000000001</v>
      </c>
      <c r="I254" s="140">
        <v>534.24</v>
      </c>
      <c r="J254" s="140">
        <f t="shared" si="50"/>
        <v>173.09</v>
      </c>
      <c r="K254" s="141"/>
      <c r="L254" s="25"/>
      <c r="M254" s="142" t="s">
        <v>1</v>
      </c>
      <c r="N254" s="112" t="s">
        <v>38</v>
      </c>
      <c r="O254" s="143">
        <v>1.1399999999999999</v>
      </c>
      <c r="P254" s="143">
        <f t="shared" si="51"/>
        <v>0.36935999999999997</v>
      </c>
      <c r="Q254" s="143">
        <v>0</v>
      </c>
      <c r="R254" s="143">
        <f t="shared" si="52"/>
        <v>0</v>
      </c>
      <c r="S254" s="143">
        <v>0</v>
      </c>
      <c r="T254" s="144">
        <f t="shared" si="53"/>
        <v>0</v>
      </c>
      <c r="AR254" s="145" t="s">
        <v>220</v>
      </c>
      <c r="AT254" s="145" t="s">
        <v>154</v>
      </c>
      <c r="AU254" s="145" t="s">
        <v>82</v>
      </c>
      <c r="AY254" s="13" t="s">
        <v>151</v>
      </c>
      <c r="BE254" s="146">
        <f t="shared" si="54"/>
        <v>173.09</v>
      </c>
      <c r="BF254" s="146">
        <f t="shared" si="55"/>
        <v>0</v>
      </c>
      <c r="BG254" s="146">
        <f t="shared" si="56"/>
        <v>0</v>
      </c>
      <c r="BH254" s="146">
        <f t="shared" si="57"/>
        <v>0</v>
      </c>
      <c r="BI254" s="146">
        <f t="shared" si="58"/>
        <v>0</v>
      </c>
      <c r="BJ254" s="13" t="s">
        <v>80</v>
      </c>
      <c r="BK254" s="146">
        <f t="shared" si="59"/>
        <v>173.09</v>
      </c>
      <c r="BL254" s="13" t="s">
        <v>220</v>
      </c>
      <c r="BM254" s="145" t="s">
        <v>584</v>
      </c>
    </row>
    <row r="255" spans="2:65" s="11" customFormat="1" ht="22.9" customHeight="1" x14ac:dyDescent="0.2">
      <c r="B255" s="124"/>
      <c r="D255" s="125" t="s">
        <v>72</v>
      </c>
      <c r="E255" s="133" t="s">
        <v>585</v>
      </c>
      <c r="F255" s="133" t="s">
        <v>586</v>
      </c>
      <c r="J255" s="134">
        <f>BK255</f>
        <v>17495.21</v>
      </c>
      <c r="L255" s="124"/>
      <c r="M255" s="128"/>
      <c r="P255" s="129">
        <f>SUM(P256:P263)</f>
        <v>28.808024000000003</v>
      </c>
      <c r="R255" s="129">
        <f>SUM(R256:R263)</f>
        <v>9.4761304000000018E-2</v>
      </c>
      <c r="T255" s="130">
        <f>SUM(T256:T263)</f>
        <v>2.9051250000000001E-2</v>
      </c>
      <c r="AR255" s="125" t="s">
        <v>82</v>
      </c>
      <c r="AT255" s="131" t="s">
        <v>72</v>
      </c>
      <c r="AU255" s="131" t="s">
        <v>80</v>
      </c>
      <c r="AY255" s="125" t="s">
        <v>151</v>
      </c>
      <c r="BK255" s="132">
        <f>SUM(BK256:BK263)</f>
        <v>17495.21</v>
      </c>
    </row>
    <row r="256" spans="2:65" s="1" customFormat="1" ht="24.2" customHeight="1" x14ac:dyDescent="0.2">
      <c r="B256" s="25"/>
      <c r="C256" s="135" t="s">
        <v>587</v>
      </c>
      <c r="D256" s="135" t="s">
        <v>154</v>
      </c>
      <c r="E256" s="136" t="s">
        <v>588</v>
      </c>
      <c r="F256" s="137" t="s">
        <v>589</v>
      </c>
      <c r="G256" s="138" t="s">
        <v>162</v>
      </c>
      <c r="H256" s="139">
        <v>193.67500000000001</v>
      </c>
      <c r="I256" s="140">
        <v>5.93</v>
      </c>
      <c r="J256" s="140">
        <f t="shared" ref="J256:J263" si="60">ROUND(I256*H256,2)</f>
        <v>1148.49</v>
      </c>
      <c r="K256" s="141"/>
      <c r="L256" s="25"/>
      <c r="M256" s="142" t="s">
        <v>1</v>
      </c>
      <c r="N256" s="112" t="s">
        <v>38</v>
      </c>
      <c r="O256" s="143">
        <v>1.2E-2</v>
      </c>
      <c r="P256" s="143">
        <f t="shared" ref="P256:P263" si="61">O256*H256</f>
        <v>2.3241000000000001</v>
      </c>
      <c r="Q256" s="143">
        <v>0</v>
      </c>
      <c r="R256" s="143">
        <f t="shared" ref="R256:R263" si="62">Q256*H256</f>
        <v>0</v>
      </c>
      <c r="S256" s="143">
        <v>0</v>
      </c>
      <c r="T256" s="144">
        <f t="shared" ref="T256:T263" si="63">S256*H256</f>
        <v>0</v>
      </c>
      <c r="AR256" s="145" t="s">
        <v>220</v>
      </c>
      <c r="AT256" s="145" t="s">
        <v>154</v>
      </c>
      <c r="AU256" s="145" t="s">
        <v>82</v>
      </c>
      <c r="AY256" s="13" t="s">
        <v>151</v>
      </c>
      <c r="BE256" s="146">
        <f t="shared" ref="BE256:BE263" si="64">IF(N256="základní",J256,0)</f>
        <v>1148.49</v>
      </c>
      <c r="BF256" s="146">
        <f t="shared" ref="BF256:BF263" si="65">IF(N256="snížená",J256,0)</f>
        <v>0</v>
      </c>
      <c r="BG256" s="146">
        <f t="shared" ref="BG256:BG263" si="66">IF(N256="zákl. přenesená",J256,0)</f>
        <v>0</v>
      </c>
      <c r="BH256" s="146">
        <f t="shared" ref="BH256:BH263" si="67">IF(N256="sníž. přenesená",J256,0)</f>
        <v>0</v>
      </c>
      <c r="BI256" s="146">
        <f t="shared" ref="BI256:BI263" si="68">IF(N256="nulová",J256,0)</f>
        <v>0</v>
      </c>
      <c r="BJ256" s="13" t="s">
        <v>80</v>
      </c>
      <c r="BK256" s="146">
        <f t="shared" ref="BK256:BK263" si="69">ROUND(I256*H256,2)</f>
        <v>1148.49</v>
      </c>
      <c r="BL256" s="13" t="s">
        <v>220</v>
      </c>
      <c r="BM256" s="145" t="s">
        <v>590</v>
      </c>
    </row>
    <row r="257" spans="2:65" s="1" customFormat="1" ht="24.2" customHeight="1" x14ac:dyDescent="0.2">
      <c r="B257" s="25"/>
      <c r="C257" s="135" t="s">
        <v>591</v>
      </c>
      <c r="D257" s="135" t="s">
        <v>154</v>
      </c>
      <c r="E257" s="136" t="s">
        <v>592</v>
      </c>
      <c r="F257" s="137" t="s">
        <v>593</v>
      </c>
      <c r="G257" s="138" t="s">
        <v>162</v>
      </c>
      <c r="H257" s="139">
        <v>193.67500000000001</v>
      </c>
      <c r="I257" s="140">
        <v>17.489999999999998</v>
      </c>
      <c r="J257" s="140">
        <f t="shared" si="60"/>
        <v>3387.38</v>
      </c>
      <c r="K257" s="141"/>
      <c r="L257" s="25"/>
      <c r="M257" s="142" t="s">
        <v>1</v>
      </c>
      <c r="N257" s="112" t="s">
        <v>38</v>
      </c>
      <c r="O257" s="143">
        <v>3.5000000000000003E-2</v>
      </c>
      <c r="P257" s="143">
        <f t="shared" si="61"/>
        <v>6.7786250000000008</v>
      </c>
      <c r="Q257" s="143">
        <v>2.08E-6</v>
      </c>
      <c r="R257" s="143">
        <f t="shared" si="62"/>
        <v>4.0284400000000002E-4</v>
      </c>
      <c r="S257" s="143">
        <v>1.4999999999999999E-4</v>
      </c>
      <c r="T257" s="144">
        <f t="shared" si="63"/>
        <v>2.9051250000000001E-2</v>
      </c>
      <c r="AR257" s="145" t="s">
        <v>220</v>
      </c>
      <c r="AT257" s="145" t="s">
        <v>154</v>
      </c>
      <c r="AU257" s="145" t="s">
        <v>82</v>
      </c>
      <c r="AY257" s="13" t="s">
        <v>151</v>
      </c>
      <c r="BE257" s="146">
        <f t="shared" si="64"/>
        <v>3387.38</v>
      </c>
      <c r="BF257" s="146">
        <f t="shared" si="65"/>
        <v>0</v>
      </c>
      <c r="BG257" s="146">
        <f t="shared" si="66"/>
        <v>0</v>
      </c>
      <c r="BH257" s="146">
        <f t="shared" si="67"/>
        <v>0</v>
      </c>
      <c r="BI257" s="146">
        <f t="shared" si="68"/>
        <v>0</v>
      </c>
      <c r="BJ257" s="13" t="s">
        <v>80</v>
      </c>
      <c r="BK257" s="146">
        <f t="shared" si="69"/>
        <v>3387.38</v>
      </c>
      <c r="BL257" s="13" t="s">
        <v>220</v>
      </c>
      <c r="BM257" s="145" t="s">
        <v>594</v>
      </c>
    </row>
    <row r="258" spans="2:65" s="1" customFormat="1" ht="16.5" customHeight="1" x14ac:dyDescent="0.2">
      <c r="B258" s="25"/>
      <c r="C258" s="135" t="s">
        <v>595</v>
      </c>
      <c r="D258" s="135" t="s">
        <v>154</v>
      </c>
      <c r="E258" s="136" t="s">
        <v>596</v>
      </c>
      <c r="F258" s="137" t="s">
        <v>597</v>
      </c>
      <c r="G258" s="138" t="s">
        <v>162</v>
      </c>
      <c r="H258" s="139">
        <v>49.77</v>
      </c>
      <c r="I258" s="140">
        <v>5.93</v>
      </c>
      <c r="J258" s="140">
        <f t="shared" si="60"/>
        <v>295.14</v>
      </c>
      <c r="K258" s="141"/>
      <c r="L258" s="25"/>
      <c r="M258" s="142" t="s">
        <v>1</v>
      </c>
      <c r="N258" s="112" t="s">
        <v>38</v>
      </c>
      <c r="O258" s="143">
        <v>1.2E-2</v>
      </c>
      <c r="P258" s="143">
        <f t="shared" si="61"/>
        <v>0.5972400000000001</v>
      </c>
      <c r="Q258" s="143">
        <v>0</v>
      </c>
      <c r="R258" s="143">
        <f t="shared" si="62"/>
        <v>0</v>
      </c>
      <c r="S258" s="143">
        <v>0</v>
      </c>
      <c r="T258" s="144">
        <f t="shared" si="63"/>
        <v>0</v>
      </c>
      <c r="AR258" s="145" t="s">
        <v>220</v>
      </c>
      <c r="AT258" s="145" t="s">
        <v>154</v>
      </c>
      <c r="AU258" s="145" t="s">
        <v>82</v>
      </c>
      <c r="AY258" s="13" t="s">
        <v>151</v>
      </c>
      <c r="BE258" s="146">
        <f t="shared" si="64"/>
        <v>295.14</v>
      </c>
      <c r="BF258" s="146">
        <f t="shared" si="65"/>
        <v>0</v>
      </c>
      <c r="BG258" s="146">
        <f t="shared" si="66"/>
        <v>0</v>
      </c>
      <c r="BH258" s="146">
        <f t="shared" si="67"/>
        <v>0</v>
      </c>
      <c r="BI258" s="146">
        <f t="shared" si="68"/>
        <v>0</v>
      </c>
      <c r="BJ258" s="13" t="s">
        <v>80</v>
      </c>
      <c r="BK258" s="146">
        <f t="shared" si="69"/>
        <v>295.14</v>
      </c>
      <c r="BL258" s="13" t="s">
        <v>220</v>
      </c>
      <c r="BM258" s="145" t="s">
        <v>598</v>
      </c>
    </row>
    <row r="259" spans="2:65" s="1" customFormat="1" ht="16.5" customHeight="1" x14ac:dyDescent="0.2">
      <c r="B259" s="25"/>
      <c r="C259" s="150" t="s">
        <v>599</v>
      </c>
      <c r="D259" s="150" t="s">
        <v>313</v>
      </c>
      <c r="E259" s="151" t="s">
        <v>600</v>
      </c>
      <c r="F259" s="152" t="s">
        <v>601</v>
      </c>
      <c r="G259" s="153" t="s">
        <v>162</v>
      </c>
      <c r="H259" s="154">
        <v>52.259</v>
      </c>
      <c r="I259" s="155">
        <v>3.06</v>
      </c>
      <c r="J259" s="155">
        <f t="shared" si="60"/>
        <v>159.91</v>
      </c>
      <c r="K259" s="156"/>
      <c r="L259" s="157"/>
      <c r="M259" s="158" t="s">
        <v>1</v>
      </c>
      <c r="N259" s="159" t="s">
        <v>38</v>
      </c>
      <c r="O259" s="143">
        <v>0</v>
      </c>
      <c r="P259" s="143">
        <f t="shared" si="61"/>
        <v>0</v>
      </c>
      <c r="Q259" s="143">
        <v>0</v>
      </c>
      <c r="R259" s="143">
        <f t="shared" si="62"/>
        <v>0</v>
      </c>
      <c r="S259" s="143">
        <v>0</v>
      </c>
      <c r="T259" s="144">
        <f t="shared" si="63"/>
        <v>0</v>
      </c>
      <c r="AR259" s="145" t="s">
        <v>286</v>
      </c>
      <c r="AT259" s="145" t="s">
        <v>313</v>
      </c>
      <c r="AU259" s="145" t="s">
        <v>82</v>
      </c>
      <c r="AY259" s="13" t="s">
        <v>151</v>
      </c>
      <c r="BE259" s="146">
        <f t="shared" si="64"/>
        <v>159.91</v>
      </c>
      <c r="BF259" s="146">
        <f t="shared" si="65"/>
        <v>0</v>
      </c>
      <c r="BG259" s="146">
        <f t="shared" si="66"/>
        <v>0</v>
      </c>
      <c r="BH259" s="146">
        <f t="shared" si="67"/>
        <v>0</v>
      </c>
      <c r="BI259" s="146">
        <f t="shared" si="68"/>
        <v>0</v>
      </c>
      <c r="BJ259" s="13" t="s">
        <v>80</v>
      </c>
      <c r="BK259" s="146">
        <f t="shared" si="69"/>
        <v>159.91</v>
      </c>
      <c r="BL259" s="13" t="s">
        <v>220</v>
      </c>
      <c r="BM259" s="145" t="s">
        <v>602</v>
      </c>
    </row>
    <row r="260" spans="2:65" s="1" customFormat="1" ht="21.75" customHeight="1" x14ac:dyDescent="0.2">
      <c r="B260" s="25"/>
      <c r="C260" s="135" t="s">
        <v>603</v>
      </c>
      <c r="D260" s="135" t="s">
        <v>154</v>
      </c>
      <c r="E260" s="136" t="s">
        <v>604</v>
      </c>
      <c r="F260" s="137" t="s">
        <v>605</v>
      </c>
      <c r="G260" s="138" t="s">
        <v>162</v>
      </c>
      <c r="H260" s="139">
        <v>20.099</v>
      </c>
      <c r="I260" s="140">
        <v>7.9</v>
      </c>
      <c r="J260" s="140">
        <f t="shared" si="60"/>
        <v>158.78</v>
      </c>
      <c r="K260" s="141"/>
      <c r="L260" s="25"/>
      <c r="M260" s="142" t="s">
        <v>1</v>
      </c>
      <c r="N260" s="112" t="s">
        <v>38</v>
      </c>
      <c r="O260" s="143">
        <v>1.6E-2</v>
      </c>
      <c r="P260" s="143">
        <f t="shared" si="61"/>
        <v>0.32158400000000004</v>
      </c>
      <c r="Q260" s="143">
        <v>0</v>
      </c>
      <c r="R260" s="143">
        <f t="shared" si="62"/>
        <v>0</v>
      </c>
      <c r="S260" s="143">
        <v>0</v>
      </c>
      <c r="T260" s="144">
        <f t="shared" si="63"/>
        <v>0</v>
      </c>
      <c r="AR260" s="145" t="s">
        <v>220</v>
      </c>
      <c r="AT260" s="145" t="s">
        <v>154</v>
      </c>
      <c r="AU260" s="145" t="s">
        <v>82</v>
      </c>
      <c r="AY260" s="13" t="s">
        <v>151</v>
      </c>
      <c r="BE260" s="146">
        <f t="shared" si="64"/>
        <v>158.78</v>
      </c>
      <c r="BF260" s="146">
        <f t="shared" si="65"/>
        <v>0</v>
      </c>
      <c r="BG260" s="146">
        <f t="shared" si="66"/>
        <v>0</v>
      </c>
      <c r="BH260" s="146">
        <f t="shared" si="67"/>
        <v>0</v>
      </c>
      <c r="BI260" s="146">
        <f t="shared" si="68"/>
        <v>0</v>
      </c>
      <c r="BJ260" s="13" t="s">
        <v>80</v>
      </c>
      <c r="BK260" s="146">
        <f t="shared" si="69"/>
        <v>158.78</v>
      </c>
      <c r="BL260" s="13" t="s">
        <v>220</v>
      </c>
      <c r="BM260" s="145" t="s">
        <v>606</v>
      </c>
    </row>
    <row r="261" spans="2:65" s="1" customFormat="1" ht="16.5" customHeight="1" x14ac:dyDescent="0.2">
      <c r="B261" s="25"/>
      <c r="C261" s="150" t="s">
        <v>607</v>
      </c>
      <c r="D261" s="150" t="s">
        <v>313</v>
      </c>
      <c r="E261" s="151" t="s">
        <v>600</v>
      </c>
      <c r="F261" s="152" t="s">
        <v>601</v>
      </c>
      <c r="G261" s="153" t="s">
        <v>162</v>
      </c>
      <c r="H261" s="154">
        <v>21.103999999999999</v>
      </c>
      <c r="I261" s="155">
        <v>3.06</v>
      </c>
      <c r="J261" s="155">
        <f t="shared" si="60"/>
        <v>64.58</v>
      </c>
      <c r="K261" s="156"/>
      <c r="L261" s="157"/>
      <c r="M261" s="158" t="s">
        <v>1</v>
      </c>
      <c r="N261" s="159" t="s">
        <v>38</v>
      </c>
      <c r="O261" s="143">
        <v>0</v>
      </c>
      <c r="P261" s="143">
        <f t="shared" si="61"/>
        <v>0</v>
      </c>
      <c r="Q261" s="143">
        <v>0</v>
      </c>
      <c r="R261" s="143">
        <f t="shared" si="62"/>
        <v>0</v>
      </c>
      <c r="S261" s="143">
        <v>0</v>
      </c>
      <c r="T261" s="144">
        <f t="shared" si="63"/>
        <v>0</v>
      </c>
      <c r="AR261" s="145" t="s">
        <v>286</v>
      </c>
      <c r="AT261" s="145" t="s">
        <v>313</v>
      </c>
      <c r="AU261" s="145" t="s">
        <v>82</v>
      </c>
      <c r="AY261" s="13" t="s">
        <v>151</v>
      </c>
      <c r="BE261" s="146">
        <f t="shared" si="64"/>
        <v>64.58</v>
      </c>
      <c r="BF261" s="146">
        <f t="shared" si="65"/>
        <v>0</v>
      </c>
      <c r="BG261" s="146">
        <f t="shared" si="66"/>
        <v>0</v>
      </c>
      <c r="BH261" s="146">
        <f t="shared" si="67"/>
        <v>0</v>
      </c>
      <c r="BI261" s="146">
        <f t="shared" si="68"/>
        <v>0</v>
      </c>
      <c r="BJ261" s="13" t="s">
        <v>80</v>
      </c>
      <c r="BK261" s="146">
        <f t="shared" si="69"/>
        <v>64.58</v>
      </c>
      <c r="BL261" s="13" t="s">
        <v>220</v>
      </c>
      <c r="BM261" s="145" t="s">
        <v>608</v>
      </c>
    </row>
    <row r="262" spans="2:65" s="1" customFormat="1" ht="24.2" customHeight="1" x14ac:dyDescent="0.2">
      <c r="B262" s="25"/>
      <c r="C262" s="135" t="s">
        <v>609</v>
      </c>
      <c r="D262" s="135" t="s">
        <v>154</v>
      </c>
      <c r="E262" s="136" t="s">
        <v>610</v>
      </c>
      <c r="F262" s="137" t="s">
        <v>611</v>
      </c>
      <c r="G262" s="138" t="s">
        <v>162</v>
      </c>
      <c r="H262" s="139">
        <v>193.67500000000001</v>
      </c>
      <c r="I262" s="140">
        <v>18.95</v>
      </c>
      <c r="J262" s="140">
        <f t="shared" si="60"/>
        <v>3670.14</v>
      </c>
      <c r="K262" s="141"/>
      <c r="L262" s="25"/>
      <c r="M262" s="142" t="s">
        <v>1</v>
      </c>
      <c r="N262" s="112" t="s">
        <v>38</v>
      </c>
      <c r="O262" s="143">
        <v>3.3000000000000002E-2</v>
      </c>
      <c r="P262" s="143">
        <f t="shared" si="61"/>
        <v>6.3912750000000003</v>
      </c>
      <c r="Q262" s="143">
        <v>2.0120000000000001E-4</v>
      </c>
      <c r="R262" s="143">
        <f t="shared" si="62"/>
        <v>3.8967410000000008E-2</v>
      </c>
      <c r="S262" s="143">
        <v>0</v>
      </c>
      <c r="T262" s="144">
        <f t="shared" si="63"/>
        <v>0</v>
      </c>
      <c r="AR262" s="145" t="s">
        <v>220</v>
      </c>
      <c r="AT262" s="145" t="s">
        <v>154</v>
      </c>
      <c r="AU262" s="145" t="s">
        <v>82</v>
      </c>
      <c r="AY262" s="13" t="s">
        <v>151</v>
      </c>
      <c r="BE262" s="146">
        <f t="shared" si="64"/>
        <v>3670.14</v>
      </c>
      <c r="BF262" s="146">
        <f t="shared" si="65"/>
        <v>0</v>
      </c>
      <c r="BG262" s="146">
        <f t="shared" si="66"/>
        <v>0</v>
      </c>
      <c r="BH262" s="146">
        <f t="shared" si="67"/>
        <v>0</v>
      </c>
      <c r="BI262" s="146">
        <f t="shared" si="68"/>
        <v>0</v>
      </c>
      <c r="BJ262" s="13" t="s">
        <v>80</v>
      </c>
      <c r="BK262" s="146">
        <f t="shared" si="69"/>
        <v>3670.14</v>
      </c>
      <c r="BL262" s="13" t="s">
        <v>220</v>
      </c>
      <c r="BM262" s="145" t="s">
        <v>612</v>
      </c>
    </row>
    <row r="263" spans="2:65" s="1" customFormat="1" ht="24.2" customHeight="1" x14ac:dyDescent="0.2">
      <c r="B263" s="25"/>
      <c r="C263" s="135" t="s">
        <v>613</v>
      </c>
      <c r="D263" s="135" t="s">
        <v>154</v>
      </c>
      <c r="E263" s="136" t="s">
        <v>614</v>
      </c>
      <c r="F263" s="137" t="s">
        <v>615</v>
      </c>
      <c r="G263" s="138" t="s">
        <v>162</v>
      </c>
      <c r="H263" s="139">
        <v>193.67500000000001</v>
      </c>
      <c r="I263" s="140">
        <v>44.46</v>
      </c>
      <c r="J263" s="140">
        <f t="shared" si="60"/>
        <v>8610.7900000000009</v>
      </c>
      <c r="K263" s="141"/>
      <c r="L263" s="25"/>
      <c r="M263" s="160" t="s">
        <v>1</v>
      </c>
      <c r="N263" s="161" t="s">
        <v>38</v>
      </c>
      <c r="O263" s="162">
        <v>6.4000000000000001E-2</v>
      </c>
      <c r="P263" s="162">
        <f t="shared" si="61"/>
        <v>12.395200000000001</v>
      </c>
      <c r="Q263" s="162">
        <v>2.8600000000000001E-4</v>
      </c>
      <c r="R263" s="162">
        <f t="shared" si="62"/>
        <v>5.5391050000000004E-2</v>
      </c>
      <c r="S263" s="162">
        <v>0</v>
      </c>
      <c r="T263" s="163">
        <f t="shared" si="63"/>
        <v>0</v>
      </c>
      <c r="AR263" s="145" t="s">
        <v>220</v>
      </c>
      <c r="AT263" s="145" t="s">
        <v>154</v>
      </c>
      <c r="AU263" s="145" t="s">
        <v>82</v>
      </c>
      <c r="AY263" s="13" t="s">
        <v>151</v>
      </c>
      <c r="BE263" s="146">
        <f t="shared" si="64"/>
        <v>8610.7900000000009</v>
      </c>
      <c r="BF263" s="146">
        <f t="shared" si="65"/>
        <v>0</v>
      </c>
      <c r="BG263" s="146">
        <f t="shared" si="66"/>
        <v>0</v>
      </c>
      <c r="BH263" s="146">
        <f t="shared" si="67"/>
        <v>0</v>
      </c>
      <c r="BI263" s="146">
        <f t="shared" si="68"/>
        <v>0</v>
      </c>
      <c r="BJ263" s="13" t="s">
        <v>80</v>
      </c>
      <c r="BK263" s="146">
        <f t="shared" si="69"/>
        <v>8610.7900000000009</v>
      </c>
      <c r="BL263" s="13" t="s">
        <v>220</v>
      </c>
      <c r="BM263" s="145" t="s">
        <v>616</v>
      </c>
    </row>
    <row r="264" spans="2:65" s="1" customFormat="1" ht="6.95" customHeight="1" x14ac:dyDescent="0.2">
      <c r="B264" s="37"/>
      <c r="C264" s="38"/>
      <c r="D264" s="38"/>
      <c r="E264" s="38"/>
      <c r="F264" s="38"/>
      <c r="G264" s="38"/>
      <c r="H264" s="38"/>
      <c r="I264" s="38"/>
      <c r="J264" s="38"/>
      <c r="K264" s="38"/>
      <c r="L264" s="25"/>
    </row>
  </sheetData>
  <sheetProtection algorithmName="SHA-512" hashValue="yzKk1PSwjrp1DiBlD/545ufkidJ9PXgFsRH0h39nS1UfA6pkZvZq3AwrnaK2cx4GgpqZZaXelS5oJmyjztldtw==" saltValue="25q4mQuu8jspY1KF7pfUZAPtVddWpoIRkQi4Xp+/Ne9UM3dhR1fUUDv1i5oy86wzhN0N18bLj4ESqAg5k3YhZw==" spinCount="100000" sheet="1" objects="1" scenarios="1" formatColumns="0" formatRows="0" autoFilter="0"/>
  <autoFilter ref="C136:K263" xr:uid="{00000000-0009-0000-0000-000001000000}"/>
  <mergeCells count="12">
    <mergeCell ref="E129:H129"/>
    <mergeCell ref="L2:V2"/>
    <mergeCell ref="E85:H85"/>
    <mergeCell ref="E87:H87"/>
    <mergeCell ref="E89:H89"/>
    <mergeCell ref="E125:H125"/>
    <mergeCell ref="E127:H12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28"/>
  <sheetViews>
    <sheetView showGridLines="0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3" t="s">
        <v>90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82</v>
      </c>
    </row>
    <row r="4" spans="2:46" ht="24.95" customHeight="1" x14ac:dyDescent="0.2">
      <c r="B4" s="16"/>
      <c r="D4" s="17" t="s">
        <v>109</v>
      </c>
      <c r="L4" s="16"/>
      <c r="M4" s="86" t="s">
        <v>10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26.25" customHeight="1" x14ac:dyDescent="0.2">
      <c r="B7" s="16"/>
      <c r="E7" s="202" t="str">
        <f>'Rekapitulace stavby'!K6</f>
        <v>Stavební úpravy, přístavba a nástavba objektu - Objekt občanského vybavení a umístění TČ</v>
      </c>
      <c r="F7" s="203"/>
      <c r="G7" s="203"/>
      <c r="H7" s="203"/>
      <c r="L7" s="16"/>
    </row>
    <row r="8" spans="2:46" ht="12" customHeight="1" x14ac:dyDescent="0.2">
      <c r="B8" s="16"/>
      <c r="D8" s="22" t="s">
        <v>110</v>
      </c>
      <c r="L8" s="16"/>
    </row>
    <row r="9" spans="2:46" s="1" customFormat="1" ht="16.5" customHeight="1" x14ac:dyDescent="0.2">
      <c r="B9" s="25"/>
      <c r="E9" s="202" t="s">
        <v>111</v>
      </c>
      <c r="F9" s="201"/>
      <c r="G9" s="201"/>
      <c r="H9" s="201"/>
      <c r="L9" s="25"/>
    </row>
    <row r="10" spans="2:46" s="1" customFormat="1" ht="12" customHeight="1" x14ac:dyDescent="0.2">
      <c r="B10" s="25"/>
      <c r="D10" s="22" t="s">
        <v>112</v>
      </c>
      <c r="L10" s="25"/>
    </row>
    <row r="11" spans="2:46" s="1" customFormat="1" ht="16.5" customHeight="1" x14ac:dyDescent="0.2">
      <c r="B11" s="25"/>
      <c r="E11" s="192" t="s">
        <v>617</v>
      </c>
      <c r="F11" s="201"/>
      <c r="G11" s="201"/>
      <c r="H11" s="201"/>
      <c r="L11" s="25"/>
    </row>
    <row r="12" spans="2:46" s="1" customFormat="1" x14ac:dyDescent="0.2">
      <c r="B12" s="25"/>
      <c r="L12" s="25"/>
    </row>
    <row r="13" spans="2:46" s="1" customFormat="1" ht="12" customHeight="1" x14ac:dyDescent="0.2">
      <c r="B13" s="25"/>
      <c r="D13" s="22" t="s">
        <v>16</v>
      </c>
      <c r="F13" s="20" t="s">
        <v>1</v>
      </c>
      <c r="I13" s="22" t="s">
        <v>17</v>
      </c>
      <c r="J13" s="20" t="s">
        <v>1</v>
      </c>
      <c r="L13" s="25"/>
    </row>
    <row r="14" spans="2:46" s="1" customFormat="1" ht="12" customHeight="1" x14ac:dyDescent="0.2">
      <c r="B14" s="25"/>
      <c r="D14" s="22" t="s">
        <v>18</v>
      </c>
      <c r="F14" s="20" t="s">
        <v>19</v>
      </c>
      <c r="I14" s="22" t="s">
        <v>20</v>
      </c>
      <c r="J14" s="45" t="str">
        <f>'Rekapitulace stavby'!AN8</f>
        <v>12. 4. 2023</v>
      </c>
      <c r="L14" s="25"/>
    </row>
    <row r="15" spans="2:46" s="1" customFormat="1" ht="10.9" customHeight="1" x14ac:dyDescent="0.2">
      <c r="B15" s="25"/>
      <c r="L15" s="25"/>
    </row>
    <row r="16" spans="2:46" s="1" customFormat="1" ht="12" customHeight="1" x14ac:dyDescent="0.2">
      <c r="B16" s="25"/>
      <c r="D16" s="22" t="s">
        <v>22</v>
      </c>
      <c r="I16" s="22" t="s">
        <v>23</v>
      </c>
      <c r="J16" s="20" t="s">
        <v>1</v>
      </c>
      <c r="L16" s="25"/>
    </row>
    <row r="17" spans="2:12" s="1" customFormat="1" ht="18" customHeight="1" x14ac:dyDescent="0.2">
      <c r="B17" s="25"/>
      <c r="E17" s="20" t="s">
        <v>24</v>
      </c>
      <c r="I17" s="22" t="s">
        <v>25</v>
      </c>
      <c r="J17" s="20" t="s">
        <v>1</v>
      </c>
      <c r="L17" s="25"/>
    </row>
    <row r="18" spans="2:12" s="1" customFormat="1" ht="6.95" customHeight="1" x14ac:dyDescent="0.2">
      <c r="B18" s="25"/>
      <c r="L18" s="25"/>
    </row>
    <row r="19" spans="2:12" s="1" customFormat="1" ht="12" customHeight="1" x14ac:dyDescent="0.2">
      <c r="B19" s="25"/>
      <c r="D19" s="22" t="s">
        <v>26</v>
      </c>
      <c r="I19" s="22" t="s">
        <v>23</v>
      </c>
      <c r="J19" s="20" t="str">
        <f>'Rekapitulace stavby'!AN13</f>
        <v/>
      </c>
      <c r="L19" s="25"/>
    </row>
    <row r="20" spans="2:12" s="1" customFormat="1" ht="18" customHeight="1" x14ac:dyDescent="0.2">
      <c r="B20" s="25"/>
      <c r="E20" s="172" t="str">
        <f>'Rekapitulace stavby'!E14</f>
        <v xml:space="preserve"> </v>
      </c>
      <c r="F20" s="172"/>
      <c r="G20" s="172"/>
      <c r="H20" s="172"/>
      <c r="I20" s="22" t="s">
        <v>25</v>
      </c>
      <c r="J20" s="20" t="str">
        <f>'Rekapitulace stavby'!AN14</f>
        <v/>
      </c>
      <c r="L20" s="25"/>
    </row>
    <row r="21" spans="2:12" s="1" customFormat="1" ht="6.95" customHeight="1" x14ac:dyDescent="0.2">
      <c r="B21" s="25"/>
      <c r="L21" s="25"/>
    </row>
    <row r="22" spans="2:12" s="1" customFormat="1" ht="12" customHeight="1" x14ac:dyDescent="0.2">
      <c r="B22" s="25"/>
      <c r="D22" s="22" t="s">
        <v>28</v>
      </c>
      <c r="I22" s="22" t="s">
        <v>23</v>
      </c>
      <c r="J22" s="20" t="s">
        <v>1</v>
      </c>
      <c r="L22" s="25"/>
    </row>
    <row r="23" spans="2:12" s="1" customFormat="1" ht="18" customHeight="1" x14ac:dyDescent="0.2">
      <c r="B23" s="25"/>
      <c r="E23" s="20" t="s">
        <v>29</v>
      </c>
      <c r="I23" s="22" t="s">
        <v>25</v>
      </c>
      <c r="J23" s="20" t="s">
        <v>1</v>
      </c>
      <c r="L23" s="25"/>
    </row>
    <row r="24" spans="2:12" s="1" customFormat="1" ht="6.95" customHeight="1" x14ac:dyDescent="0.2">
      <c r="B24" s="25"/>
      <c r="L24" s="25"/>
    </row>
    <row r="25" spans="2:12" s="1" customFormat="1" ht="12" customHeight="1" x14ac:dyDescent="0.2">
      <c r="B25" s="25"/>
      <c r="D25" s="22" t="s">
        <v>31</v>
      </c>
      <c r="I25" s="22" t="s">
        <v>23</v>
      </c>
      <c r="J25" s="20" t="s">
        <v>1</v>
      </c>
      <c r="L25" s="25"/>
    </row>
    <row r="26" spans="2:12" s="1" customFormat="1" ht="18" customHeight="1" x14ac:dyDescent="0.2">
      <c r="B26" s="25"/>
      <c r="E26" s="20" t="s">
        <v>29</v>
      </c>
      <c r="I26" s="22" t="s">
        <v>25</v>
      </c>
      <c r="J26" s="20" t="s">
        <v>1</v>
      </c>
      <c r="L26" s="25"/>
    </row>
    <row r="27" spans="2:12" s="1" customFormat="1" ht="6.95" customHeight="1" x14ac:dyDescent="0.2">
      <c r="B27" s="25"/>
      <c r="L27" s="25"/>
    </row>
    <row r="28" spans="2:12" s="1" customFormat="1" ht="12" customHeight="1" x14ac:dyDescent="0.2">
      <c r="B28" s="25"/>
      <c r="D28" s="22" t="s">
        <v>32</v>
      </c>
      <c r="L28" s="25"/>
    </row>
    <row r="29" spans="2:12" s="7" customFormat="1" ht="16.5" customHeight="1" x14ac:dyDescent="0.2">
      <c r="B29" s="87"/>
      <c r="E29" s="174" t="s">
        <v>1</v>
      </c>
      <c r="F29" s="174"/>
      <c r="G29" s="174"/>
      <c r="H29" s="174"/>
      <c r="L29" s="87"/>
    </row>
    <row r="30" spans="2:12" s="1" customFormat="1" ht="6.95" customHeight="1" x14ac:dyDescent="0.2">
      <c r="B30" s="25"/>
      <c r="L30" s="25"/>
    </row>
    <row r="31" spans="2:1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 x14ac:dyDescent="0.2">
      <c r="B32" s="25"/>
      <c r="D32" s="20" t="s">
        <v>114</v>
      </c>
      <c r="J32" s="88">
        <f>J98</f>
        <v>1117034.6299999999</v>
      </c>
      <c r="L32" s="25"/>
    </row>
    <row r="33" spans="2:12" s="1" customFormat="1" ht="14.45" customHeight="1" x14ac:dyDescent="0.2">
      <c r="B33" s="25"/>
      <c r="D33" s="89" t="s">
        <v>115</v>
      </c>
      <c r="J33" s="88">
        <f>J113</f>
        <v>0</v>
      </c>
      <c r="L33" s="25"/>
    </row>
    <row r="34" spans="2:12" s="1" customFormat="1" ht="25.35" customHeight="1" x14ac:dyDescent="0.2">
      <c r="B34" s="25"/>
      <c r="D34" s="90" t="s">
        <v>33</v>
      </c>
      <c r="J34" s="59">
        <f>ROUND(J32 + J33, 2)</f>
        <v>1117034.6299999999</v>
      </c>
      <c r="L34" s="25"/>
    </row>
    <row r="35" spans="2:12" s="1" customFormat="1" ht="6.95" customHeight="1" x14ac:dyDescent="0.2">
      <c r="B35" s="25"/>
      <c r="D35" s="46"/>
      <c r="E35" s="46"/>
      <c r="F35" s="46"/>
      <c r="G35" s="46"/>
      <c r="H35" s="46"/>
      <c r="I35" s="46"/>
      <c r="J35" s="46"/>
      <c r="K35" s="46"/>
      <c r="L35" s="25"/>
    </row>
    <row r="36" spans="2:12" s="1" customFormat="1" ht="14.45" customHeight="1" x14ac:dyDescent="0.2">
      <c r="B36" s="25"/>
      <c r="F36" s="28" t="s">
        <v>35</v>
      </c>
      <c r="I36" s="28" t="s">
        <v>34</v>
      </c>
      <c r="J36" s="28" t="s">
        <v>36</v>
      </c>
      <c r="L36" s="25"/>
    </row>
    <row r="37" spans="2:12" s="1" customFormat="1" ht="14.45" customHeight="1" x14ac:dyDescent="0.2">
      <c r="B37" s="25"/>
      <c r="D37" s="48" t="s">
        <v>37</v>
      </c>
      <c r="E37" s="22" t="s">
        <v>38</v>
      </c>
      <c r="F37" s="79">
        <f>ROUND((SUM(BE113:BE114) + SUM(BE136:BE227)),  2)</f>
        <v>1117034.6299999999</v>
      </c>
      <c r="I37" s="91">
        <v>0.21</v>
      </c>
      <c r="J37" s="79">
        <f>ROUND(((SUM(BE113:BE114) + SUM(BE136:BE227))*I37),  2)</f>
        <v>234577.27</v>
      </c>
      <c r="L37" s="25"/>
    </row>
    <row r="38" spans="2:12" s="1" customFormat="1" ht="14.45" customHeight="1" x14ac:dyDescent="0.2">
      <c r="B38" s="25"/>
      <c r="E38" s="22" t="s">
        <v>39</v>
      </c>
      <c r="F38" s="79">
        <f>ROUND((SUM(BF113:BF114) + SUM(BF136:BF227)),  2)</f>
        <v>0</v>
      </c>
      <c r="I38" s="91">
        <v>0.15</v>
      </c>
      <c r="J38" s="79">
        <f>ROUND(((SUM(BF113:BF114) + SUM(BF136:BF227))*I38),  2)</f>
        <v>0</v>
      </c>
      <c r="L38" s="25"/>
    </row>
    <row r="39" spans="2:12" s="1" customFormat="1" ht="14.45" hidden="1" customHeight="1" x14ac:dyDescent="0.2">
      <c r="B39" s="25"/>
      <c r="E39" s="22" t="s">
        <v>40</v>
      </c>
      <c r="F39" s="79">
        <f>ROUND((SUM(BG113:BG114) + SUM(BG136:BG227)),  2)</f>
        <v>0</v>
      </c>
      <c r="I39" s="91">
        <v>0.21</v>
      </c>
      <c r="J39" s="79">
        <f>0</f>
        <v>0</v>
      </c>
      <c r="L39" s="25"/>
    </row>
    <row r="40" spans="2:12" s="1" customFormat="1" ht="14.45" hidden="1" customHeight="1" x14ac:dyDescent="0.2">
      <c r="B40" s="25"/>
      <c r="E40" s="22" t="s">
        <v>41</v>
      </c>
      <c r="F40" s="79">
        <f>ROUND((SUM(BH113:BH114) + SUM(BH136:BH227)),  2)</f>
        <v>0</v>
      </c>
      <c r="I40" s="91">
        <v>0.15</v>
      </c>
      <c r="J40" s="79">
        <f>0</f>
        <v>0</v>
      </c>
      <c r="L40" s="25"/>
    </row>
    <row r="41" spans="2:12" s="1" customFormat="1" ht="14.45" hidden="1" customHeight="1" x14ac:dyDescent="0.2">
      <c r="B41" s="25"/>
      <c r="E41" s="22" t="s">
        <v>42</v>
      </c>
      <c r="F41" s="79">
        <f>ROUND((SUM(BI113:BI114) + SUM(BI136:BI227)),  2)</f>
        <v>0</v>
      </c>
      <c r="I41" s="91">
        <v>0</v>
      </c>
      <c r="J41" s="79">
        <f>0</f>
        <v>0</v>
      </c>
      <c r="L41" s="25"/>
    </row>
    <row r="42" spans="2:12" s="1" customFormat="1" ht="6.95" customHeight="1" x14ac:dyDescent="0.2">
      <c r="B42" s="25"/>
      <c r="L42" s="25"/>
    </row>
    <row r="43" spans="2:12" s="1" customFormat="1" ht="25.35" customHeight="1" x14ac:dyDescent="0.2">
      <c r="B43" s="25"/>
      <c r="C43" s="92"/>
      <c r="D43" s="93" t="s">
        <v>43</v>
      </c>
      <c r="E43" s="50"/>
      <c r="F43" s="50"/>
      <c r="G43" s="94" t="s">
        <v>44</v>
      </c>
      <c r="H43" s="95" t="s">
        <v>45</v>
      </c>
      <c r="I43" s="50"/>
      <c r="J43" s="96">
        <f>SUM(J34:J41)</f>
        <v>1351611.9</v>
      </c>
      <c r="K43" s="97"/>
      <c r="L43" s="25"/>
    </row>
    <row r="44" spans="2:12" s="1" customFormat="1" ht="14.45" customHeight="1" x14ac:dyDescent="0.2">
      <c r="B44" s="25"/>
      <c r="L44" s="25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46</v>
      </c>
      <c r="E50" s="35"/>
      <c r="F50" s="35"/>
      <c r="G50" s="34" t="s">
        <v>47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48</v>
      </c>
      <c r="E61" s="27"/>
      <c r="F61" s="98" t="s">
        <v>49</v>
      </c>
      <c r="G61" s="36" t="s">
        <v>48</v>
      </c>
      <c r="H61" s="27"/>
      <c r="I61" s="27"/>
      <c r="J61" s="99" t="s">
        <v>49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50</v>
      </c>
      <c r="E65" s="35"/>
      <c r="F65" s="35"/>
      <c r="G65" s="34" t="s">
        <v>51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48</v>
      </c>
      <c r="E76" s="27"/>
      <c r="F76" s="98" t="s">
        <v>49</v>
      </c>
      <c r="G76" s="36" t="s">
        <v>48</v>
      </c>
      <c r="H76" s="27"/>
      <c r="I76" s="27"/>
      <c r="J76" s="99" t="s">
        <v>49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12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12" s="1" customFormat="1" ht="24.95" customHeight="1" x14ac:dyDescent="0.2">
      <c r="B82" s="25"/>
      <c r="C82" s="17" t="s">
        <v>116</v>
      </c>
      <c r="L82" s="25"/>
    </row>
    <row r="83" spans="2:12" s="1" customFormat="1" ht="6.95" customHeight="1" x14ac:dyDescent="0.2">
      <c r="B83" s="25"/>
      <c r="L83" s="25"/>
    </row>
    <row r="84" spans="2:12" s="1" customFormat="1" ht="12" customHeight="1" x14ac:dyDescent="0.2">
      <c r="B84" s="25"/>
      <c r="C84" s="22" t="s">
        <v>14</v>
      </c>
      <c r="L84" s="25"/>
    </row>
    <row r="85" spans="2:12" s="1" customFormat="1" ht="26.25" customHeight="1" x14ac:dyDescent="0.2">
      <c r="B85" s="25"/>
      <c r="E85" s="202" t="str">
        <f>E7</f>
        <v>Stavební úpravy, přístavba a nástavba objektu - Objekt občanského vybavení a umístění TČ</v>
      </c>
      <c r="F85" s="203"/>
      <c r="G85" s="203"/>
      <c r="H85" s="203"/>
      <c r="L85" s="25"/>
    </row>
    <row r="86" spans="2:12" ht="12" customHeight="1" x14ac:dyDescent="0.2">
      <c r="B86" s="16"/>
      <c r="C86" s="22" t="s">
        <v>110</v>
      </c>
      <c r="L86" s="16"/>
    </row>
    <row r="87" spans="2:12" s="1" customFormat="1" ht="16.5" customHeight="1" x14ac:dyDescent="0.2">
      <c r="B87" s="25"/>
      <c r="E87" s="202" t="s">
        <v>111</v>
      </c>
      <c r="F87" s="201"/>
      <c r="G87" s="201"/>
      <c r="H87" s="201"/>
      <c r="L87" s="25"/>
    </row>
    <row r="88" spans="2:12" s="1" customFormat="1" ht="12" customHeight="1" x14ac:dyDescent="0.2">
      <c r="B88" s="25"/>
      <c r="C88" s="22" t="s">
        <v>112</v>
      </c>
      <c r="L88" s="25"/>
    </row>
    <row r="89" spans="2:12" s="1" customFormat="1" ht="16.5" customHeight="1" x14ac:dyDescent="0.2">
      <c r="B89" s="25"/>
      <c r="E89" s="192" t="str">
        <f>E11</f>
        <v>D2 - 1.NP-prodejna</v>
      </c>
      <c r="F89" s="201"/>
      <c r="G89" s="201"/>
      <c r="H89" s="201"/>
      <c r="L89" s="25"/>
    </row>
    <row r="90" spans="2:12" s="1" customFormat="1" ht="6.95" customHeight="1" x14ac:dyDescent="0.2">
      <c r="B90" s="25"/>
      <c r="L90" s="25"/>
    </row>
    <row r="91" spans="2:12" s="1" customFormat="1" ht="12" customHeight="1" x14ac:dyDescent="0.2">
      <c r="B91" s="25"/>
      <c r="C91" s="22" t="s">
        <v>18</v>
      </c>
      <c r="F91" s="20" t="str">
        <f>F14</f>
        <v>p.č. 1006/1, 1006/44 a p.č. st. 52, k.ú. Kozojedy</v>
      </c>
      <c r="I91" s="22" t="s">
        <v>20</v>
      </c>
      <c r="J91" s="45" t="str">
        <f>IF(J14="","",J14)</f>
        <v>12. 4. 2023</v>
      </c>
      <c r="L91" s="25"/>
    </row>
    <row r="92" spans="2:12" s="1" customFormat="1" ht="6.95" customHeight="1" x14ac:dyDescent="0.2">
      <c r="B92" s="25"/>
      <c r="L92" s="25"/>
    </row>
    <row r="93" spans="2:12" s="1" customFormat="1" ht="15.2" customHeight="1" x14ac:dyDescent="0.2">
      <c r="B93" s="25"/>
      <c r="C93" s="22" t="s">
        <v>22</v>
      </c>
      <c r="F93" s="20" t="str">
        <f>E17</f>
        <v>Obec Kozojedy, 9. května 40, 28163 Kozojedy</v>
      </c>
      <c r="I93" s="22" t="s">
        <v>28</v>
      </c>
      <c r="J93" s="23" t="str">
        <f>E23</f>
        <v>KFJ poject s.r.o.</v>
      </c>
      <c r="L93" s="25"/>
    </row>
    <row r="94" spans="2:12" s="1" customFormat="1" ht="15.2" customHeight="1" x14ac:dyDescent="0.2">
      <c r="B94" s="25"/>
      <c r="C94" s="22" t="s">
        <v>26</v>
      </c>
      <c r="F94" s="20" t="str">
        <f>IF(E20="","",E20)</f>
        <v xml:space="preserve"> </v>
      </c>
      <c r="I94" s="22" t="s">
        <v>31</v>
      </c>
      <c r="J94" s="23" t="str">
        <f>E26</f>
        <v>KFJ poject s.r.o.</v>
      </c>
      <c r="L94" s="25"/>
    </row>
    <row r="95" spans="2:12" s="1" customFormat="1" ht="10.35" customHeight="1" x14ac:dyDescent="0.2">
      <c r="B95" s="25"/>
      <c r="L95" s="25"/>
    </row>
    <row r="96" spans="2:12" s="1" customFormat="1" ht="29.25" customHeight="1" x14ac:dyDescent="0.2">
      <c r="B96" s="25"/>
      <c r="C96" s="100" t="s">
        <v>117</v>
      </c>
      <c r="D96" s="92"/>
      <c r="E96" s="92"/>
      <c r="F96" s="92"/>
      <c r="G96" s="92"/>
      <c r="H96" s="92"/>
      <c r="I96" s="92"/>
      <c r="J96" s="101" t="s">
        <v>118</v>
      </c>
      <c r="K96" s="92"/>
      <c r="L96" s="25"/>
    </row>
    <row r="97" spans="2:47" s="1" customFormat="1" ht="10.35" customHeight="1" x14ac:dyDescent="0.2">
      <c r="B97" s="25"/>
      <c r="L97" s="25"/>
    </row>
    <row r="98" spans="2:47" s="1" customFormat="1" ht="22.9" customHeight="1" x14ac:dyDescent="0.2">
      <c r="B98" s="25"/>
      <c r="C98" s="102" t="s">
        <v>119</v>
      </c>
      <c r="J98" s="59">
        <f>J136</f>
        <v>1117034.6299999999</v>
      </c>
      <c r="L98" s="25"/>
      <c r="AU98" s="13" t="s">
        <v>120</v>
      </c>
    </row>
    <row r="99" spans="2:47" s="8" customFormat="1" ht="24.95" customHeight="1" x14ac:dyDescent="0.2">
      <c r="B99" s="103"/>
      <c r="D99" s="104" t="s">
        <v>121</v>
      </c>
      <c r="E99" s="105"/>
      <c r="F99" s="105"/>
      <c r="G99" s="105"/>
      <c r="H99" s="105"/>
      <c r="I99" s="105"/>
      <c r="J99" s="106">
        <f>J137</f>
        <v>596721.23</v>
      </c>
      <c r="L99" s="103"/>
    </row>
    <row r="100" spans="2:47" s="9" customFormat="1" ht="19.899999999999999" customHeight="1" x14ac:dyDescent="0.2">
      <c r="B100" s="107"/>
      <c r="D100" s="108" t="s">
        <v>123</v>
      </c>
      <c r="E100" s="109"/>
      <c r="F100" s="109"/>
      <c r="G100" s="109"/>
      <c r="H100" s="109"/>
      <c r="I100" s="109"/>
      <c r="J100" s="110">
        <f>J138</f>
        <v>240367.78000000003</v>
      </c>
      <c r="L100" s="107"/>
    </row>
    <row r="101" spans="2:47" s="9" customFormat="1" ht="19.899999999999999" customHeight="1" x14ac:dyDescent="0.2">
      <c r="B101" s="107"/>
      <c r="D101" s="108" t="s">
        <v>124</v>
      </c>
      <c r="E101" s="109"/>
      <c r="F101" s="109"/>
      <c r="G101" s="109"/>
      <c r="H101" s="109"/>
      <c r="I101" s="109"/>
      <c r="J101" s="110">
        <f>J148</f>
        <v>152581.07999999999</v>
      </c>
      <c r="L101" s="107"/>
    </row>
    <row r="102" spans="2:47" s="9" customFormat="1" ht="19.899999999999999" customHeight="1" x14ac:dyDescent="0.2">
      <c r="B102" s="107"/>
      <c r="D102" s="108" t="s">
        <v>125</v>
      </c>
      <c r="E102" s="109"/>
      <c r="F102" s="109"/>
      <c r="G102" s="109"/>
      <c r="H102" s="109"/>
      <c r="I102" s="109"/>
      <c r="J102" s="110">
        <f>J157</f>
        <v>162335.78</v>
      </c>
      <c r="L102" s="107"/>
    </row>
    <row r="103" spans="2:47" s="9" customFormat="1" ht="19.899999999999999" customHeight="1" x14ac:dyDescent="0.2">
      <c r="B103" s="107"/>
      <c r="D103" s="108" t="s">
        <v>126</v>
      </c>
      <c r="E103" s="109"/>
      <c r="F103" s="109"/>
      <c r="G103" s="109"/>
      <c r="H103" s="109"/>
      <c r="I103" s="109"/>
      <c r="J103" s="110">
        <f>J166</f>
        <v>41436.589999999997</v>
      </c>
      <c r="L103" s="107"/>
    </row>
    <row r="104" spans="2:47" s="8" customFormat="1" ht="24.95" customHeight="1" x14ac:dyDescent="0.2">
      <c r="B104" s="103"/>
      <c r="D104" s="104" t="s">
        <v>127</v>
      </c>
      <c r="E104" s="105"/>
      <c r="F104" s="105"/>
      <c r="G104" s="105"/>
      <c r="H104" s="105"/>
      <c r="I104" s="105"/>
      <c r="J104" s="106">
        <f>J168</f>
        <v>520313.39999999997</v>
      </c>
      <c r="L104" s="103"/>
    </row>
    <row r="105" spans="2:47" s="9" customFormat="1" ht="19.899999999999999" customHeight="1" x14ac:dyDescent="0.2">
      <c r="B105" s="107"/>
      <c r="D105" s="108" t="s">
        <v>128</v>
      </c>
      <c r="E105" s="109"/>
      <c r="F105" s="109"/>
      <c r="G105" s="109"/>
      <c r="H105" s="109"/>
      <c r="I105" s="109"/>
      <c r="J105" s="110">
        <f>J169</f>
        <v>96540.63</v>
      </c>
      <c r="L105" s="107"/>
    </row>
    <row r="106" spans="2:47" s="9" customFormat="1" ht="19.899999999999999" customHeight="1" x14ac:dyDescent="0.2">
      <c r="B106" s="107"/>
      <c r="D106" s="108" t="s">
        <v>129</v>
      </c>
      <c r="E106" s="109"/>
      <c r="F106" s="109"/>
      <c r="G106" s="109"/>
      <c r="H106" s="109"/>
      <c r="I106" s="109"/>
      <c r="J106" s="110">
        <f>J178</f>
        <v>23408.120000000003</v>
      </c>
      <c r="L106" s="107"/>
    </row>
    <row r="107" spans="2:47" s="9" customFormat="1" ht="19.899999999999999" customHeight="1" x14ac:dyDescent="0.2">
      <c r="B107" s="107"/>
      <c r="D107" s="108" t="s">
        <v>618</v>
      </c>
      <c r="E107" s="109"/>
      <c r="F107" s="109"/>
      <c r="G107" s="109"/>
      <c r="H107" s="109"/>
      <c r="I107" s="109"/>
      <c r="J107" s="110">
        <f>J186</f>
        <v>35314</v>
      </c>
      <c r="L107" s="107"/>
    </row>
    <row r="108" spans="2:47" s="9" customFormat="1" ht="19.899999999999999" customHeight="1" x14ac:dyDescent="0.2">
      <c r="B108" s="107"/>
      <c r="D108" s="108" t="s">
        <v>130</v>
      </c>
      <c r="E108" s="109"/>
      <c r="F108" s="109"/>
      <c r="G108" s="109"/>
      <c r="H108" s="109"/>
      <c r="I108" s="109"/>
      <c r="J108" s="110">
        <f>J192</f>
        <v>23408.109999999997</v>
      </c>
      <c r="L108" s="107"/>
    </row>
    <row r="109" spans="2:47" s="9" customFormat="1" ht="19.899999999999999" customHeight="1" x14ac:dyDescent="0.2">
      <c r="B109" s="107"/>
      <c r="D109" s="108" t="s">
        <v>131</v>
      </c>
      <c r="E109" s="109"/>
      <c r="F109" s="109"/>
      <c r="G109" s="109"/>
      <c r="H109" s="109"/>
      <c r="I109" s="109"/>
      <c r="J109" s="110">
        <f>J203</f>
        <v>307851.43</v>
      </c>
      <c r="L109" s="107"/>
    </row>
    <row r="110" spans="2:47" s="9" customFormat="1" ht="19.899999999999999" customHeight="1" x14ac:dyDescent="0.2">
      <c r="B110" s="107"/>
      <c r="D110" s="108" t="s">
        <v>133</v>
      </c>
      <c r="E110" s="109"/>
      <c r="F110" s="109"/>
      <c r="G110" s="109"/>
      <c r="H110" s="109"/>
      <c r="I110" s="109"/>
      <c r="J110" s="110">
        <f>J219</f>
        <v>33791.11</v>
      </c>
      <c r="L110" s="107"/>
    </row>
    <row r="111" spans="2:47" s="1" customFormat="1" ht="21.75" customHeight="1" x14ac:dyDescent="0.2">
      <c r="B111" s="25"/>
      <c r="L111" s="25"/>
    </row>
    <row r="112" spans="2:47" s="1" customFormat="1" ht="6.95" customHeight="1" x14ac:dyDescent="0.2">
      <c r="B112" s="25"/>
      <c r="L112" s="25"/>
    </row>
    <row r="113" spans="2:14" s="1" customFormat="1" ht="29.25" customHeight="1" x14ac:dyDescent="0.2">
      <c r="B113" s="25"/>
      <c r="C113" s="102" t="s">
        <v>134</v>
      </c>
      <c r="J113" s="111">
        <v>0</v>
      </c>
      <c r="L113" s="25"/>
      <c r="N113" s="112" t="s">
        <v>37</v>
      </c>
    </row>
    <row r="114" spans="2:14" s="1" customFormat="1" ht="18" customHeight="1" x14ac:dyDescent="0.2">
      <c r="B114" s="25"/>
      <c r="L114" s="25"/>
    </row>
    <row r="115" spans="2:14" s="1" customFormat="1" ht="29.25" customHeight="1" x14ac:dyDescent="0.2">
      <c r="B115" s="25"/>
      <c r="C115" s="113" t="s">
        <v>135</v>
      </c>
      <c r="D115" s="92"/>
      <c r="E115" s="92"/>
      <c r="F115" s="92"/>
      <c r="G115" s="92"/>
      <c r="H115" s="92"/>
      <c r="I115" s="92"/>
      <c r="J115" s="114">
        <f>ROUND(J98+J113,2)</f>
        <v>1117034.6299999999</v>
      </c>
      <c r="K115" s="92"/>
      <c r="L115" s="25"/>
    </row>
    <row r="116" spans="2:14" s="1" customFormat="1" ht="6.95" customHeight="1" x14ac:dyDescent="0.2">
      <c r="B116" s="37"/>
      <c r="C116" s="38"/>
      <c r="D116" s="38"/>
      <c r="E116" s="38"/>
      <c r="F116" s="38"/>
      <c r="G116" s="38"/>
      <c r="H116" s="38"/>
      <c r="I116" s="38"/>
      <c r="J116" s="38"/>
      <c r="K116" s="38"/>
      <c r="L116" s="25"/>
    </row>
    <row r="120" spans="2:14" s="1" customFormat="1" ht="6.95" customHeight="1" x14ac:dyDescent="0.2"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25"/>
    </row>
    <row r="121" spans="2:14" s="1" customFormat="1" ht="24.95" customHeight="1" x14ac:dyDescent="0.2">
      <c r="B121" s="25"/>
      <c r="C121" s="17" t="s">
        <v>136</v>
      </c>
      <c r="L121" s="25"/>
    </row>
    <row r="122" spans="2:14" s="1" customFormat="1" ht="6.95" customHeight="1" x14ac:dyDescent="0.2">
      <c r="B122" s="25"/>
      <c r="L122" s="25"/>
    </row>
    <row r="123" spans="2:14" s="1" customFormat="1" ht="12" customHeight="1" x14ac:dyDescent="0.2">
      <c r="B123" s="25"/>
      <c r="C123" s="22" t="s">
        <v>14</v>
      </c>
      <c r="L123" s="25"/>
    </row>
    <row r="124" spans="2:14" s="1" customFormat="1" ht="26.25" customHeight="1" x14ac:dyDescent="0.2">
      <c r="B124" s="25"/>
      <c r="E124" s="202" t="str">
        <f>E7</f>
        <v>Stavební úpravy, přístavba a nástavba objektu - Objekt občanského vybavení a umístění TČ</v>
      </c>
      <c r="F124" s="203"/>
      <c r="G124" s="203"/>
      <c r="H124" s="203"/>
      <c r="L124" s="25"/>
    </row>
    <row r="125" spans="2:14" ht="12" customHeight="1" x14ac:dyDescent="0.2">
      <c r="B125" s="16"/>
      <c r="C125" s="22" t="s">
        <v>110</v>
      </c>
      <c r="L125" s="16"/>
    </row>
    <row r="126" spans="2:14" s="1" customFormat="1" ht="16.5" customHeight="1" x14ac:dyDescent="0.2">
      <c r="B126" s="25"/>
      <c r="E126" s="202" t="s">
        <v>111</v>
      </c>
      <c r="F126" s="201"/>
      <c r="G126" s="201"/>
      <c r="H126" s="201"/>
      <c r="L126" s="25"/>
    </row>
    <row r="127" spans="2:14" s="1" customFormat="1" ht="12" customHeight="1" x14ac:dyDescent="0.2">
      <c r="B127" s="25"/>
      <c r="C127" s="22" t="s">
        <v>112</v>
      </c>
      <c r="L127" s="25"/>
    </row>
    <row r="128" spans="2:14" s="1" customFormat="1" ht="16.5" customHeight="1" x14ac:dyDescent="0.2">
      <c r="B128" s="25"/>
      <c r="E128" s="192" t="str">
        <f>E11</f>
        <v>D2 - 1.NP-prodejna</v>
      </c>
      <c r="F128" s="201"/>
      <c r="G128" s="201"/>
      <c r="H128" s="201"/>
      <c r="L128" s="25"/>
    </row>
    <row r="129" spans="2:65" s="1" customFormat="1" ht="6.95" customHeight="1" x14ac:dyDescent="0.2">
      <c r="B129" s="25"/>
      <c r="L129" s="25"/>
    </row>
    <row r="130" spans="2:65" s="1" customFormat="1" ht="12" customHeight="1" x14ac:dyDescent="0.2">
      <c r="B130" s="25"/>
      <c r="C130" s="22" t="s">
        <v>18</v>
      </c>
      <c r="F130" s="20" t="str">
        <f>F14</f>
        <v>p.č. 1006/1, 1006/44 a p.č. st. 52, k.ú. Kozojedy</v>
      </c>
      <c r="I130" s="22" t="s">
        <v>20</v>
      </c>
      <c r="J130" s="45" t="str">
        <f>IF(J14="","",J14)</f>
        <v>12. 4. 2023</v>
      </c>
      <c r="L130" s="25"/>
    </row>
    <row r="131" spans="2:65" s="1" customFormat="1" ht="6.95" customHeight="1" x14ac:dyDescent="0.2">
      <c r="B131" s="25"/>
      <c r="L131" s="25"/>
    </row>
    <row r="132" spans="2:65" s="1" customFormat="1" ht="15.2" customHeight="1" x14ac:dyDescent="0.2">
      <c r="B132" s="25"/>
      <c r="C132" s="22" t="s">
        <v>22</v>
      </c>
      <c r="F132" s="20" t="str">
        <f>E17</f>
        <v>Obec Kozojedy, 9. května 40, 28163 Kozojedy</v>
      </c>
      <c r="I132" s="22" t="s">
        <v>28</v>
      </c>
      <c r="J132" s="23" t="str">
        <f>E23</f>
        <v>KFJ poject s.r.o.</v>
      </c>
      <c r="L132" s="25"/>
    </row>
    <row r="133" spans="2:65" s="1" customFormat="1" ht="15.2" customHeight="1" x14ac:dyDescent="0.2">
      <c r="B133" s="25"/>
      <c r="C133" s="22" t="s">
        <v>26</v>
      </c>
      <c r="F133" s="20" t="str">
        <f>IF(E20="","",E20)</f>
        <v xml:space="preserve"> </v>
      </c>
      <c r="I133" s="22" t="s">
        <v>31</v>
      </c>
      <c r="J133" s="23" t="str">
        <f>E26</f>
        <v>KFJ poject s.r.o.</v>
      </c>
      <c r="L133" s="25"/>
    </row>
    <row r="134" spans="2:65" s="1" customFormat="1" ht="10.35" customHeight="1" x14ac:dyDescent="0.2">
      <c r="B134" s="25"/>
      <c r="L134" s="25"/>
    </row>
    <row r="135" spans="2:65" s="10" customFormat="1" ht="29.25" customHeight="1" x14ac:dyDescent="0.2">
      <c r="B135" s="115"/>
      <c r="C135" s="116" t="s">
        <v>137</v>
      </c>
      <c r="D135" s="117" t="s">
        <v>58</v>
      </c>
      <c r="E135" s="117" t="s">
        <v>54</v>
      </c>
      <c r="F135" s="117" t="s">
        <v>55</v>
      </c>
      <c r="G135" s="117" t="s">
        <v>138</v>
      </c>
      <c r="H135" s="117" t="s">
        <v>139</v>
      </c>
      <c r="I135" s="117" t="s">
        <v>140</v>
      </c>
      <c r="J135" s="118" t="s">
        <v>118</v>
      </c>
      <c r="K135" s="119" t="s">
        <v>141</v>
      </c>
      <c r="L135" s="115"/>
      <c r="M135" s="52" t="s">
        <v>1</v>
      </c>
      <c r="N135" s="53" t="s">
        <v>37</v>
      </c>
      <c r="O135" s="53" t="s">
        <v>142</v>
      </c>
      <c r="P135" s="53" t="s">
        <v>143</v>
      </c>
      <c r="Q135" s="53" t="s">
        <v>144</v>
      </c>
      <c r="R135" s="53" t="s">
        <v>145</v>
      </c>
      <c r="S135" s="53" t="s">
        <v>146</v>
      </c>
      <c r="T135" s="54" t="s">
        <v>147</v>
      </c>
    </row>
    <row r="136" spans="2:65" s="1" customFormat="1" ht="22.9" customHeight="1" x14ac:dyDescent="0.25">
      <c r="B136" s="25"/>
      <c r="C136" s="57" t="s">
        <v>148</v>
      </c>
      <c r="J136" s="120">
        <f>BK136</f>
        <v>1117034.6299999999</v>
      </c>
      <c r="L136" s="25"/>
      <c r="M136" s="55"/>
      <c r="N136" s="46"/>
      <c r="O136" s="46"/>
      <c r="P136" s="121">
        <f>P137+P168</f>
        <v>1255.681122</v>
      </c>
      <c r="Q136" s="46"/>
      <c r="R136" s="121">
        <f>R137+R168</f>
        <v>32.898927496578196</v>
      </c>
      <c r="S136" s="46"/>
      <c r="T136" s="122">
        <f>T137+T168</f>
        <v>51.272224600000015</v>
      </c>
      <c r="AT136" s="13" t="s">
        <v>72</v>
      </c>
      <c r="AU136" s="13" t="s">
        <v>120</v>
      </c>
      <c r="BK136" s="123">
        <f>BK137+BK168</f>
        <v>1117034.6299999999</v>
      </c>
    </row>
    <row r="137" spans="2:65" s="11" customFormat="1" ht="25.9" customHeight="1" x14ac:dyDescent="0.2">
      <c r="B137" s="124"/>
      <c r="D137" s="125" t="s">
        <v>72</v>
      </c>
      <c r="E137" s="126" t="s">
        <v>149</v>
      </c>
      <c r="F137" s="126" t="s">
        <v>150</v>
      </c>
      <c r="J137" s="127">
        <f>BK137</f>
        <v>596721.23</v>
      </c>
      <c r="L137" s="124"/>
      <c r="M137" s="128"/>
      <c r="P137" s="129">
        <f>P138+P148+P157+P166</f>
        <v>856.30316700000003</v>
      </c>
      <c r="R137" s="129">
        <f>R138+R148+R157+R166</f>
        <v>25.0228323415582</v>
      </c>
      <c r="T137" s="130">
        <f>T138+T148+T157+T166</f>
        <v>51.216352000000015</v>
      </c>
      <c r="AR137" s="125" t="s">
        <v>80</v>
      </c>
      <c r="AT137" s="131" t="s">
        <v>72</v>
      </c>
      <c r="AU137" s="131" t="s">
        <v>73</v>
      </c>
      <c r="AY137" s="125" t="s">
        <v>151</v>
      </c>
      <c r="BK137" s="132">
        <f>BK138+BK148+BK157+BK166</f>
        <v>596721.23</v>
      </c>
    </row>
    <row r="138" spans="2:65" s="11" customFormat="1" ht="22.9" customHeight="1" x14ac:dyDescent="0.2">
      <c r="B138" s="124"/>
      <c r="D138" s="125" t="s">
        <v>72</v>
      </c>
      <c r="E138" s="133" t="s">
        <v>169</v>
      </c>
      <c r="F138" s="133" t="s">
        <v>170</v>
      </c>
      <c r="J138" s="134">
        <f>BK138</f>
        <v>240367.78000000003</v>
      </c>
      <c r="L138" s="124"/>
      <c r="M138" s="128"/>
      <c r="P138" s="129">
        <f>SUM(P139:P147)</f>
        <v>282.84772899999996</v>
      </c>
      <c r="R138" s="129">
        <f>SUM(R139:R147)</f>
        <v>25.0007259715582</v>
      </c>
      <c r="T138" s="130">
        <f>SUM(T139:T147)</f>
        <v>0</v>
      </c>
      <c r="AR138" s="125" t="s">
        <v>80</v>
      </c>
      <c r="AT138" s="131" t="s">
        <v>72</v>
      </c>
      <c r="AU138" s="131" t="s">
        <v>80</v>
      </c>
      <c r="AY138" s="125" t="s">
        <v>151</v>
      </c>
      <c r="BK138" s="132">
        <f>SUM(BK139:BK147)</f>
        <v>240367.78000000003</v>
      </c>
    </row>
    <row r="139" spans="2:65" s="1" customFormat="1" ht="24.2" customHeight="1" x14ac:dyDescent="0.2">
      <c r="B139" s="25"/>
      <c r="C139" s="135" t="s">
        <v>80</v>
      </c>
      <c r="D139" s="135" t="s">
        <v>154</v>
      </c>
      <c r="E139" s="136" t="s">
        <v>171</v>
      </c>
      <c r="F139" s="137" t="s">
        <v>172</v>
      </c>
      <c r="G139" s="138" t="s">
        <v>162</v>
      </c>
      <c r="H139" s="139">
        <v>133.97800000000001</v>
      </c>
      <c r="I139" s="140">
        <v>91.21</v>
      </c>
      <c r="J139" s="140">
        <f t="shared" ref="J139:J147" si="0">ROUND(I139*H139,2)</f>
        <v>12220.13</v>
      </c>
      <c r="K139" s="141"/>
      <c r="L139" s="25"/>
      <c r="M139" s="142" t="s">
        <v>1</v>
      </c>
      <c r="N139" s="112" t="s">
        <v>38</v>
      </c>
      <c r="O139" s="143">
        <v>0.14799999999999999</v>
      </c>
      <c r="P139" s="143">
        <f t="shared" ref="P139:P147" si="1">O139*H139</f>
        <v>19.828744</v>
      </c>
      <c r="Q139" s="143">
        <v>2.63E-4</v>
      </c>
      <c r="R139" s="143">
        <f t="shared" ref="R139:R147" si="2">Q139*H139</f>
        <v>3.5236214000000002E-2</v>
      </c>
      <c r="S139" s="143">
        <v>0</v>
      </c>
      <c r="T139" s="144">
        <f t="shared" ref="T139:T147" si="3">S139*H139</f>
        <v>0</v>
      </c>
      <c r="AR139" s="145" t="s">
        <v>158</v>
      </c>
      <c r="AT139" s="145" t="s">
        <v>154</v>
      </c>
      <c r="AU139" s="145" t="s">
        <v>82</v>
      </c>
      <c r="AY139" s="13" t="s">
        <v>151</v>
      </c>
      <c r="BE139" s="146">
        <f t="shared" ref="BE139:BE147" si="4">IF(N139="základní",J139,0)</f>
        <v>12220.13</v>
      </c>
      <c r="BF139" s="146">
        <f t="shared" ref="BF139:BF147" si="5">IF(N139="snížená",J139,0)</f>
        <v>0</v>
      </c>
      <c r="BG139" s="146">
        <f t="shared" ref="BG139:BG147" si="6">IF(N139="zákl. přenesená",J139,0)</f>
        <v>0</v>
      </c>
      <c r="BH139" s="146">
        <f t="shared" ref="BH139:BH147" si="7">IF(N139="sníž. přenesená",J139,0)</f>
        <v>0</v>
      </c>
      <c r="BI139" s="146">
        <f t="shared" ref="BI139:BI147" si="8">IF(N139="nulová",J139,0)</f>
        <v>0</v>
      </c>
      <c r="BJ139" s="13" t="s">
        <v>80</v>
      </c>
      <c r="BK139" s="146">
        <f t="shared" ref="BK139:BK147" si="9">ROUND(I139*H139,2)</f>
        <v>12220.13</v>
      </c>
      <c r="BL139" s="13" t="s">
        <v>158</v>
      </c>
      <c r="BM139" s="145" t="s">
        <v>619</v>
      </c>
    </row>
    <row r="140" spans="2:65" s="1" customFormat="1" ht="24.2" customHeight="1" x14ac:dyDescent="0.2">
      <c r="B140" s="25"/>
      <c r="C140" s="135" t="s">
        <v>82</v>
      </c>
      <c r="D140" s="135" t="s">
        <v>154</v>
      </c>
      <c r="E140" s="136" t="s">
        <v>175</v>
      </c>
      <c r="F140" s="137" t="s">
        <v>176</v>
      </c>
      <c r="G140" s="138" t="s">
        <v>162</v>
      </c>
      <c r="H140" s="139">
        <v>133.97800000000001</v>
      </c>
      <c r="I140" s="140">
        <v>401.19</v>
      </c>
      <c r="J140" s="140">
        <f t="shared" si="0"/>
        <v>53750.63</v>
      </c>
      <c r="K140" s="141"/>
      <c r="L140" s="25"/>
      <c r="M140" s="142" t="s">
        <v>1</v>
      </c>
      <c r="N140" s="112" t="s">
        <v>38</v>
      </c>
      <c r="O140" s="143">
        <v>0.56999999999999995</v>
      </c>
      <c r="P140" s="143">
        <f t="shared" si="1"/>
        <v>76.367459999999994</v>
      </c>
      <c r="Q140" s="143">
        <v>1.8380000000000001E-2</v>
      </c>
      <c r="R140" s="143">
        <f t="shared" si="2"/>
        <v>2.4625156400000003</v>
      </c>
      <c r="S140" s="143">
        <v>0</v>
      </c>
      <c r="T140" s="144">
        <f t="shared" si="3"/>
        <v>0</v>
      </c>
      <c r="AR140" s="145" t="s">
        <v>158</v>
      </c>
      <c r="AT140" s="145" t="s">
        <v>154</v>
      </c>
      <c r="AU140" s="145" t="s">
        <v>82</v>
      </c>
      <c r="AY140" s="13" t="s">
        <v>151</v>
      </c>
      <c r="BE140" s="146">
        <f t="shared" si="4"/>
        <v>53750.63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3" t="s">
        <v>80</v>
      </c>
      <c r="BK140" s="146">
        <f t="shared" si="9"/>
        <v>53750.63</v>
      </c>
      <c r="BL140" s="13" t="s">
        <v>158</v>
      </c>
      <c r="BM140" s="145" t="s">
        <v>620</v>
      </c>
    </row>
    <row r="141" spans="2:65" s="1" customFormat="1" ht="24.2" customHeight="1" x14ac:dyDescent="0.2">
      <c r="B141" s="25"/>
      <c r="C141" s="135" t="s">
        <v>152</v>
      </c>
      <c r="D141" s="135" t="s">
        <v>154</v>
      </c>
      <c r="E141" s="136" t="s">
        <v>178</v>
      </c>
      <c r="F141" s="137" t="s">
        <v>179</v>
      </c>
      <c r="G141" s="138" t="s">
        <v>162</v>
      </c>
      <c r="H141" s="139">
        <v>133.97800000000001</v>
      </c>
      <c r="I141" s="140">
        <v>88.27</v>
      </c>
      <c r="J141" s="140">
        <f t="shared" si="0"/>
        <v>11826.24</v>
      </c>
      <c r="K141" s="141"/>
      <c r="L141" s="25"/>
      <c r="M141" s="142" t="s">
        <v>1</v>
      </c>
      <c r="N141" s="112" t="s">
        <v>38</v>
      </c>
      <c r="O141" s="143">
        <v>0.1</v>
      </c>
      <c r="P141" s="143">
        <f t="shared" si="1"/>
        <v>13.397800000000002</v>
      </c>
      <c r="Q141" s="143">
        <v>7.9000000000000008E-3</v>
      </c>
      <c r="R141" s="143">
        <f t="shared" si="2"/>
        <v>1.0584262000000002</v>
      </c>
      <c r="S141" s="143">
        <v>0</v>
      </c>
      <c r="T141" s="144">
        <f t="shared" si="3"/>
        <v>0</v>
      </c>
      <c r="AR141" s="145" t="s">
        <v>158</v>
      </c>
      <c r="AT141" s="145" t="s">
        <v>154</v>
      </c>
      <c r="AU141" s="145" t="s">
        <v>82</v>
      </c>
      <c r="AY141" s="13" t="s">
        <v>151</v>
      </c>
      <c r="BE141" s="146">
        <f t="shared" si="4"/>
        <v>11826.24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3" t="s">
        <v>80</v>
      </c>
      <c r="BK141" s="146">
        <f t="shared" si="9"/>
        <v>11826.24</v>
      </c>
      <c r="BL141" s="13" t="s">
        <v>158</v>
      </c>
      <c r="BM141" s="145" t="s">
        <v>621</v>
      </c>
    </row>
    <row r="142" spans="2:65" s="1" customFormat="1" ht="24.2" customHeight="1" x14ac:dyDescent="0.2">
      <c r="B142" s="25"/>
      <c r="C142" s="135" t="s">
        <v>158</v>
      </c>
      <c r="D142" s="135" t="s">
        <v>154</v>
      </c>
      <c r="E142" s="136" t="s">
        <v>182</v>
      </c>
      <c r="F142" s="137" t="s">
        <v>183</v>
      </c>
      <c r="G142" s="138" t="s">
        <v>162</v>
      </c>
      <c r="H142" s="139">
        <v>210.923</v>
      </c>
      <c r="I142" s="140">
        <v>72.14</v>
      </c>
      <c r="J142" s="140">
        <f t="shared" si="0"/>
        <v>15215.99</v>
      </c>
      <c r="K142" s="141"/>
      <c r="L142" s="25"/>
      <c r="M142" s="142" t="s">
        <v>1</v>
      </c>
      <c r="N142" s="112" t="s">
        <v>38</v>
      </c>
      <c r="O142" s="143">
        <v>0.104</v>
      </c>
      <c r="P142" s="143">
        <f t="shared" si="1"/>
        <v>21.935991999999999</v>
      </c>
      <c r="Q142" s="143">
        <v>2.63E-4</v>
      </c>
      <c r="R142" s="143">
        <f t="shared" si="2"/>
        <v>5.5472749000000002E-2</v>
      </c>
      <c r="S142" s="143">
        <v>0</v>
      </c>
      <c r="T142" s="144">
        <f t="shared" si="3"/>
        <v>0</v>
      </c>
      <c r="AR142" s="145" t="s">
        <v>158</v>
      </c>
      <c r="AT142" s="145" t="s">
        <v>154</v>
      </c>
      <c r="AU142" s="145" t="s">
        <v>82</v>
      </c>
      <c r="AY142" s="13" t="s">
        <v>151</v>
      </c>
      <c r="BE142" s="146">
        <f t="shared" si="4"/>
        <v>15215.99</v>
      </c>
      <c r="BF142" s="146">
        <f t="shared" si="5"/>
        <v>0</v>
      </c>
      <c r="BG142" s="146">
        <f t="shared" si="6"/>
        <v>0</v>
      </c>
      <c r="BH142" s="146">
        <f t="shared" si="7"/>
        <v>0</v>
      </c>
      <c r="BI142" s="146">
        <f t="shared" si="8"/>
        <v>0</v>
      </c>
      <c r="BJ142" s="13" t="s">
        <v>80</v>
      </c>
      <c r="BK142" s="146">
        <f t="shared" si="9"/>
        <v>15215.99</v>
      </c>
      <c r="BL142" s="13" t="s">
        <v>158</v>
      </c>
      <c r="BM142" s="145" t="s">
        <v>622</v>
      </c>
    </row>
    <row r="143" spans="2:65" s="1" customFormat="1" ht="24.2" customHeight="1" x14ac:dyDescent="0.2">
      <c r="B143" s="25"/>
      <c r="C143" s="135" t="s">
        <v>174</v>
      </c>
      <c r="D143" s="135" t="s">
        <v>154</v>
      </c>
      <c r="E143" s="136" t="s">
        <v>190</v>
      </c>
      <c r="F143" s="137" t="s">
        <v>191</v>
      </c>
      <c r="G143" s="138" t="s">
        <v>162</v>
      </c>
      <c r="H143" s="139">
        <v>210.923</v>
      </c>
      <c r="I143" s="140">
        <v>348.15</v>
      </c>
      <c r="J143" s="140">
        <f t="shared" si="0"/>
        <v>73432.84</v>
      </c>
      <c r="K143" s="141"/>
      <c r="L143" s="25"/>
      <c r="M143" s="142" t="s">
        <v>1</v>
      </c>
      <c r="N143" s="112" t="s">
        <v>38</v>
      </c>
      <c r="O143" s="143">
        <v>0.47</v>
      </c>
      <c r="P143" s="143">
        <f t="shared" si="1"/>
        <v>99.133809999999997</v>
      </c>
      <c r="Q143" s="143">
        <v>1.8380000000000001E-2</v>
      </c>
      <c r="R143" s="143">
        <f t="shared" si="2"/>
        <v>3.87676474</v>
      </c>
      <c r="S143" s="143">
        <v>0</v>
      </c>
      <c r="T143" s="144">
        <f t="shared" si="3"/>
        <v>0</v>
      </c>
      <c r="AR143" s="145" t="s">
        <v>158</v>
      </c>
      <c r="AT143" s="145" t="s">
        <v>154</v>
      </c>
      <c r="AU143" s="145" t="s">
        <v>82</v>
      </c>
      <c r="AY143" s="13" t="s">
        <v>151</v>
      </c>
      <c r="BE143" s="146">
        <f t="shared" si="4"/>
        <v>73432.84</v>
      </c>
      <c r="BF143" s="146">
        <f t="shared" si="5"/>
        <v>0</v>
      </c>
      <c r="BG143" s="146">
        <f t="shared" si="6"/>
        <v>0</v>
      </c>
      <c r="BH143" s="146">
        <f t="shared" si="7"/>
        <v>0</v>
      </c>
      <c r="BI143" s="146">
        <f t="shared" si="8"/>
        <v>0</v>
      </c>
      <c r="BJ143" s="13" t="s">
        <v>80</v>
      </c>
      <c r="BK143" s="146">
        <f t="shared" si="9"/>
        <v>73432.84</v>
      </c>
      <c r="BL143" s="13" t="s">
        <v>158</v>
      </c>
      <c r="BM143" s="145" t="s">
        <v>623</v>
      </c>
    </row>
    <row r="144" spans="2:65" s="1" customFormat="1" ht="24.2" customHeight="1" x14ac:dyDescent="0.2">
      <c r="B144" s="25"/>
      <c r="C144" s="135" t="s">
        <v>169</v>
      </c>
      <c r="D144" s="135" t="s">
        <v>154</v>
      </c>
      <c r="E144" s="136" t="s">
        <v>194</v>
      </c>
      <c r="F144" s="137" t="s">
        <v>195</v>
      </c>
      <c r="G144" s="138" t="s">
        <v>162</v>
      </c>
      <c r="H144" s="139">
        <v>210.923</v>
      </c>
      <c r="I144" s="140">
        <v>83.74</v>
      </c>
      <c r="J144" s="140">
        <f t="shared" si="0"/>
        <v>17662.689999999999</v>
      </c>
      <c r="K144" s="141"/>
      <c r="L144" s="25"/>
      <c r="M144" s="142" t="s">
        <v>1</v>
      </c>
      <c r="N144" s="112" t="s">
        <v>38</v>
      </c>
      <c r="O144" s="143">
        <v>0.09</v>
      </c>
      <c r="P144" s="143">
        <f t="shared" si="1"/>
        <v>18.983069999999998</v>
      </c>
      <c r="Q144" s="143">
        <v>7.9000000000000008E-3</v>
      </c>
      <c r="R144" s="143">
        <f t="shared" si="2"/>
        <v>1.6662917000000002</v>
      </c>
      <c r="S144" s="143">
        <v>0</v>
      </c>
      <c r="T144" s="144">
        <f t="shared" si="3"/>
        <v>0</v>
      </c>
      <c r="AR144" s="145" t="s">
        <v>158</v>
      </c>
      <c r="AT144" s="145" t="s">
        <v>154</v>
      </c>
      <c r="AU144" s="145" t="s">
        <v>82</v>
      </c>
      <c r="AY144" s="13" t="s">
        <v>151</v>
      </c>
      <c r="BE144" s="146">
        <f t="shared" si="4"/>
        <v>17662.689999999999</v>
      </c>
      <c r="BF144" s="146">
        <f t="shared" si="5"/>
        <v>0</v>
      </c>
      <c r="BG144" s="146">
        <f t="shared" si="6"/>
        <v>0</v>
      </c>
      <c r="BH144" s="146">
        <f t="shared" si="7"/>
        <v>0</v>
      </c>
      <c r="BI144" s="146">
        <f t="shared" si="8"/>
        <v>0</v>
      </c>
      <c r="BJ144" s="13" t="s">
        <v>80</v>
      </c>
      <c r="BK144" s="146">
        <f t="shared" si="9"/>
        <v>17662.689999999999</v>
      </c>
      <c r="BL144" s="13" t="s">
        <v>158</v>
      </c>
      <c r="BM144" s="145" t="s">
        <v>624</v>
      </c>
    </row>
    <row r="145" spans="2:65" s="1" customFormat="1" ht="33" customHeight="1" x14ac:dyDescent="0.2">
      <c r="B145" s="25"/>
      <c r="C145" s="135" t="s">
        <v>181</v>
      </c>
      <c r="D145" s="135" t="s">
        <v>154</v>
      </c>
      <c r="E145" s="136" t="s">
        <v>198</v>
      </c>
      <c r="F145" s="137" t="s">
        <v>199</v>
      </c>
      <c r="G145" s="138" t="s">
        <v>200</v>
      </c>
      <c r="H145" s="139">
        <v>6.6989999999999998</v>
      </c>
      <c r="I145" s="140">
        <v>4774.82</v>
      </c>
      <c r="J145" s="140">
        <f t="shared" si="0"/>
        <v>31986.52</v>
      </c>
      <c r="K145" s="141"/>
      <c r="L145" s="25"/>
      <c r="M145" s="142" t="s">
        <v>1</v>
      </c>
      <c r="N145" s="112" t="s">
        <v>38</v>
      </c>
      <c r="O145" s="143">
        <v>3.2130000000000001</v>
      </c>
      <c r="P145" s="143">
        <f t="shared" si="1"/>
        <v>21.523886999999998</v>
      </c>
      <c r="Q145" s="143">
        <v>2.3010199999999998</v>
      </c>
      <c r="R145" s="143">
        <f t="shared" si="2"/>
        <v>15.414532979999999</v>
      </c>
      <c r="S145" s="143">
        <v>0</v>
      </c>
      <c r="T145" s="144">
        <f t="shared" si="3"/>
        <v>0</v>
      </c>
      <c r="AR145" s="145" t="s">
        <v>158</v>
      </c>
      <c r="AT145" s="145" t="s">
        <v>154</v>
      </c>
      <c r="AU145" s="145" t="s">
        <v>82</v>
      </c>
      <c r="AY145" s="13" t="s">
        <v>151</v>
      </c>
      <c r="BE145" s="146">
        <f t="shared" si="4"/>
        <v>31986.52</v>
      </c>
      <c r="BF145" s="146">
        <f t="shared" si="5"/>
        <v>0</v>
      </c>
      <c r="BG145" s="146">
        <f t="shared" si="6"/>
        <v>0</v>
      </c>
      <c r="BH145" s="146">
        <f t="shared" si="7"/>
        <v>0</v>
      </c>
      <c r="BI145" s="146">
        <f t="shared" si="8"/>
        <v>0</v>
      </c>
      <c r="BJ145" s="13" t="s">
        <v>80</v>
      </c>
      <c r="BK145" s="146">
        <f t="shared" si="9"/>
        <v>31986.52</v>
      </c>
      <c r="BL145" s="13" t="s">
        <v>158</v>
      </c>
      <c r="BM145" s="145" t="s">
        <v>625</v>
      </c>
    </row>
    <row r="146" spans="2:65" s="1" customFormat="1" ht="33" customHeight="1" x14ac:dyDescent="0.2">
      <c r="B146" s="25"/>
      <c r="C146" s="135" t="s">
        <v>185</v>
      </c>
      <c r="D146" s="135" t="s">
        <v>154</v>
      </c>
      <c r="E146" s="136" t="s">
        <v>203</v>
      </c>
      <c r="F146" s="137" t="s">
        <v>204</v>
      </c>
      <c r="G146" s="138" t="s">
        <v>200</v>
      </c>
      <c r="H146" s="139">
        <v>6.6989999999999998</v>
      </c>
      <c r="I146" s="140">
        <v>371.35</v>
      </c>
      <c r="J146" s="140">
        <f t="shared" si="0"/>
        <v>2487.67</v>
      </c>
      <c r="K146" s="141"/>
      <c r="L146" s="25"/>
      <c r="M146" s="142" t="s">
        <v>1</v>
      </c>
      <c r="N146" s="112" t="s">
        <v>38</v>
      </c>
      <c r="O146" s="143">
        <v>0.82</v>
      </c>
      <c r="P146" s="143">
        <f t="shared" si="1"/>
        <v>5.4931799999999997</v>
      </c>
      <c r="Q146" s="143">
        <v>0</v>
      </c>
      <c r="R146" s="143">
        <f t="shared" si="2"/>
        <v>0</v>
      </c>
      <c r="S146" s="143">
        <v>0</v>
      </c>
      <c r="T146" s="144">
        <f t="shared" si="3"/>
        <v>0</v>
      </c>
      <c r="AR146" s="145" t="s">
        <v>158</v>
      </c>
      <c r="AT146" s="145" t="s">
        <v>154</v>
      </c>
      <c r="AU146" s="145" t="s">
        <v>82</v>
      </c>
      <c r="AY146" s="13" t="s">
        <v>151</v>
      </c>
      <c r="BE146" s="146">
        <f t="shared" si="4"/>
        <v>2487.67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3" t="s">
        <v>80</v>
      </c>
      <c r="BK146" s="146">
        <f t="shared" si="9"/>
        <v>2487.67</v>
      </c>
      <c r="BL146" s="13" t="s">
        <v>158</v>
      </c>
      <c r="BM146" s="145" t="s">
        <v>626</v>
      </c>
    </row>
    <row r="147" spans="2:65" s="1" customFormat="1" ht="16.5" customHeight="1" x14ac:dyDescent="0.2">
      <c r="B147" s="25"/>
      <c r="C147" s="135" t="s">
        <v>189</v>
      </c>
      <c r="D147" s="135" t="s">
        <v>154</v>
      </c>
      <c r="E147" s="136" t="s">
        <v>207</v>
      </c>
      <c r="F147" s="137" t="s">
        <v>208</v>
      </c>
      <c r="G147" s="138" t="s">
        <v>209</v>
      </c>
      <c r="H147" s="139">
        <v>0.40600000000000003</v>
      </c>
      <c r="I147" s="140">
        <v>53657.81</v>
      </c>
      <c r="J147" s="140">
        <f t="shared" si="0"/>
        <v>21785.07</v>
      </c>
      <c r="K147" s="141"/>
      <c r="L147" s="25"/>
      <c r="M147" s="142" t="s">
        <v>1</v>
      </c>
      <c r="N147" s="112" t="s">
        <v>38</v>
      </c>
      <c r="O147" s="143">
        <v>15.231</v>
      </c>
      <c r="P147" s="143">
        <f t="shared" si="1"/>
        <v>6.1837860000000004</v>
      </c>
      <c r="Q147" s="143">
        <v>1.0627727796999999</v>
      </c>
      <c r="R147" s="143">
        <f t="shared" si="2"/>
        <v>0.43148574855819999</v>
      </c>
      <c r="S147" s="143">
        <v>0</v>
      </c>
      <c r="T147" s="144">
        <f t="shared" si="3"/>
        <v>0</v>
      </c>
      <c r="AR147" s="145" t="s">
        <v>158</v>
      </c>
      <c r="AT147" s="145" t="s">
        <v>154</v>
      </c>
      <c r="AU147" s="145" t="s">
        <v>82</v>
      </c>
      <c r="AY147" s="13" t="s">
        <v>151</v>
      </c>
      <c r="BE147" s="146">
        <f t="shared" si="4"/>
        <v>21785.07</v>
      </c>
      <c r="BF147" s="146">
        <f t="shared" si="5"/>
        <v>0</v>
      </c>
      <c r="BG147" s="146">
        <f t="shared" si="6"/>
        <v>0</v>
      </c>
      <c r="BH147" s="146">
        <f t="shared" si="7"/>
        <v>0</v>
      </c>
      <c r="BI147" s="146">
        <f t="shared" si="8"/>
        <v>0</v>
      </c>
      <c r="BJ147" s="13" t="s">
        <v>80</v>
      </c>
      <c r="BK147" s="146">
        <f t="shared" si="9"/>
        <v>21785.07</v>
      </c>
      <c r="BL147" s="13" t="s">
        <v>158</v>
      </c>
      <c r="BM147" s="145" t="s">
        <v>627</v>
      </c>
    </row>
    <row r="148" spans="2:65" s="11" customFormat="1" ht="22.9" customHeight="1" x14ac:dyDescent="0.2">
      <c r="B148" s="124"/>
      <c r="D148" s="125" t="s">
        <v>72</v>
      </c>
      <c r="E148" s="133" t="s">
        <v>189</v>
      </c>
      <c r="F148" s="133" t="s">
        <v>216</v>
      </c>
      <c r="J148" s="134">
        <f>BK148</f>
        <v>152581.07999999999</v>
      </c>
      <c r="L148" s="124"/>
      <c r="M148" s="128"/>
      <c r="P148" s="129">
        <f>SUM(P149:P156)</f>
        <v>332.95395000000008</v>
      </c>
      <c r="R148" s="129">
        <f>SUM(R149:R156)</f>
        <v>2.210637E-2</v>
      </c>
      <c r="T148" s="130">
        <f>SUM(T149:T156)</f>
        <v>51.216352000000015</v>
      </c>
      <c r="AR148" s="125" t="s">
        <v>80</v>
      </c>
      <c r="AT148" s="131" t="s">
        <v>72</v>
      </c>
      <c r="AU148" s="131" t="s">
        <v>80</v>
      </c>
      <c r="AY148" s="125" t="s">
        <v>151</v>
      </c>
      <c r="BK148" s="132">
        <f>SUM(BK149:BK156)</f>
        <v>152581.07999999999</v>
      </c>
    </row>
    <row r="149" spans="2:65" s="1" customFormat="1" ht="33" customHeight="1" x14ac:dyDescent="0.2">
      <c r="B149" s="25"/>
      <c r="C149" s="135" t="s">
        <v>193</v>
      </c>
      <c r="D149" s="135" t="s">
        <v>154</v>
      </c>
      <c r="E149" s="136" t="s">
        <v>217</v>
      </c>
      <c r="F149" s="137" t="s">
        <v>218</v>
      </c>
      <c r="G149" s="138" t="s">
        <v>162</v>
      </c>
      <c r="H149" s="139">
        <v>133.97800000000001</v>
      </c>
      <c r="I149" s="140">
        <v>63.58</v>
      </c>
      <c r="J149" s="140">
        <f t="shared" ref="J149:J156" si="10">ROUND(I149*H149,2)</f>
        <v>8518.32</v>
      </c>
      <c r="K149" s="141"/>
      <c r="L149" s="25"/>
      <c r="M149" s="142" t="s">
        <v>1</v>
      </c>
      <c r="N149" s="112" t="s">
        <v>38</v>
      </c>
      <c r="O149" s="143">
        <v>0.105</v>
      </c>
      <c r="P149" s="143">
        <f t="shared" ref="P149:P156" si="11">O149*H149</f>
        <v>14.067690000000001</v>
      </c>
      <c r="Q149" s="143">
        <v>1.2999999999999999E-4</v>
      </c>
      <c r="R149" s="143">
        <f t="shared" ref="R149:R156" si="12">Q149*H149</f>
        <v>1.7417140000000001E-2</v>
      </c>
      <c r="S149" s="143">
        <v>0</v>
      </c>
      <c r="T149" s="144">
        <f t="shared" ref="T149:T156" si="13">S149*H149</f>
        <v>0</v>
      </c>
      <c r="AR149" s="145" t="s">
        <v>158</v>
      </c>
      <c r="AT149" s="145" t="s">
        <v>154</v>
      </c>
      <c r="AU149" s="145" t="s">
        <v>82</v>
      </c>
      <c r="AY149" s="13" t="s">
        <v>151</v>
      </c>
      <c r="BE149" s="146">
        <f t="shared" ref="BE149:BE156" si="14">IF(N149="základní",J149,0)</f>
        <v>8518.32</v>
      </c>
      <c r="BF149" s="146">
        <f t="shared" ref="BF149:BF156" si="15">IF(N149="snížená",J149,0)</f>
        <v>0</v>
      </c>
      <c r="BG149" s="146">
        <f t="shared" ref="BG149:BG156" si="16">IF(N149="zákl. přenesená",J149,0)</f>
        <v>0</v>
      </c>
      <c r="BH149" s="146">
        <f t="shared" ref="BH149:BH156" si="17">IF(N149="sníž. přenesená",J149,0)</f>
        <v>0</v>
      </c>
      <c r="BI149" s="146">
        <f t="shared" ref="BI149:BI156" si="18">IF(N149="nulová",J149,0)</f>
        <v>0</v>
      </c>
      <c r="BJ149" s="13" t="s">
        <v>80</v>
      </c>
      <c r="BK149" s="146">
        <f t="shared" ref="BK149:BK156" si="19">ROUND(I149*H149,2)</f>
        <v>8518.32</v>
      </c>
      <c r="BL149" s="13" t="s">
        <v>158</v>
      </c>
      <c r="BM149" s="145" t="s">
        <v>628</v>
      </c>
    </row>
    <row r="150" spans="2:65" s="1" customFormat="1" ht="24.2" customHeight="1" x14ac:dyDescent="0.2">
      <c r="B150" s="25"/>
      <c r="C150" s="135" t="s">
        <v>197</v>
      </c>
      <c r="D150" s="135" t="s">
        <v>154</v>
      </c>
      <c r="E150" s="136" t="s">
        <v>221</v>
      </c>
      <c r="F150" s="137" t="s">
        <v>222</v>
      </c>
      <c r="G150" s="138" t="s">
        <v>162</v>
      </c>
      <c r="H150" s="139">
        <v>133.97800000000001</v>
      </c>
      <c r="I150" s="140">
        <v>133.85</v>
      </c>
      <c r="J150" s="140">
        <f t="shared" si="10"/>
        <v>17932.96</v>
      </c>
      <c r="K150" s="141"/>
      <c r="L150" s="25"/>
      <c r="M150" s="142" t="s">
        <v>1</v>
      </c>
      <c r="N150" s="112" t="s">
        <v>38</v>
      </c>
      <c r="O150" s="143">
        <v>0.308</v>
      </c>
      <c r="P150" s="143">
        <f t="shared" si="11"/>
        <v>41.265224000000003</v>
      </c>
      <c r="Q150" s="143">
        <v>3.4999999999999997E-5</v>
      </c>
      <c r="R150" s="143">
        <f t="shared" si="12"/>
        <v>4.68923E-3</v>
      </c>
      <c r="S150" s="143">
        <v>0</v>
      </c>
      <c r="T150" s="144">
        <f t="shared" si="13"/>
        <v>0</v>
      </c>
      <c r="AR150" s="145" t="s">
        <v>158</v>
      </c>
      <c r="AT150" s="145" t="s">
        <v>154</v>
      </c>
      <c r="AU150" s="145" t="s">
        <v>82</v>
      </c>
      <c r="AY150" s="13" t="s">
        <v>151</v>
      </c>
      <c r="BE150" s="146">
        <f t="shared" si="14"/>
        <v>17932.96</v>
      </c>
      <c r="BF150" s="146">
        <f t="shared" si="15"/>
        <v>0</v>
      </c>
      <c r="BG150" s="146">
        <f t="shared" si="16"/>
        <v>0</v>
      </c>
      <c r="BH150" s="146">
        <f t="shared" si="17"/>
        <v>0</v>
      </c>
      <c r="BI150" s="146">
        <f t="shared" si="18"/>
        <v>0</v>
      </c>
      <c r="BJ150" s="13" t="s">
        <v>80</v>
      </c>
      <c r="BK150" s="146">
        <f t="shared" si="19"/>
        <v>17932.96</v>
      </c>
      <c r="BL150" s="13" t="s">
        <v>158</v>
      </c>
      <c r="BM150" s="145" t="s">
        <v>629</v>
      </c>
    </row>
    <row r="151" spans="2:65" s="1" customFormat="1" ht="37.9" customHeight="1" x14ac:dyDescent="0.2">
      <c r="B151" s="25"/>
      <c r="C151" s="135" t="s">
        <v>202</v>
      </c>
      <c r="D151" s="135" t="s">
        <v>154</v>
      </c>
      <c r="E151" s="136" t="s">
        <v>233</v>
      </c>
      <c r="F151" s="137" t="s">
        <v>234</v>
      </c>
      <c r="G151" s="138" t="s">
        <v>200</v>
      </c>
      <c r="H151" s="139">
        <v>12.194000000000001</v>
      </c>
      <c r="I151" s="140">
        <v>3661.8</v>
      </c>
      <c r="J151" s="140">
        <f t="shared" si="10"/>
        <v>44651.99</v>
      </c>
      <c r="K151" s="141"/>
      <c r="L151" s="25"/>
      <c r="M151" s="142" t="s">
        <v>1</v>
      </c>
      <c r="N151" s="112" t="s">
        <v>38</v>
      </c>
      <c r="O151" s="143">
        <v>7.1950000000000003</v>
      </c>
      <c r="P151" s="143">
        <f t="shared" si="11"/>
        <v>87.735830000000007</v>
      </c>
      <c r="Q151" s="143">
        <v>0</v>
      </c>
      <c r="R151" s="143">
        <f t="shared" si="12"/>
        <v>0</v>
      </c>
      <c r="S151" s="143">
        <v>2.2000000000000002</v>
      </c>
      <c r="T151" s="144">
        <f t="shared" si="13"/>
        <v>26.826800000000006</v>
      </c>
      <c r="AR151" s="145" t="s">
        <v>158</v>
      </c>
      <c r="AT151" s="145" t="s">
        <v>154</v>
      </c>
      <c r="AU151" s="145" t="s">
        <v>82</v>
      </c>
      <c r="AY151" s="13" t="s">
        <v>151</v>
      </c>
      <c r="BE151" s="146">
        <f t="shared" si="14"/>
        <v>44651.99</v>
      </c>
      <c r="BF151" s="146">
        <f t="shared" si="15"/>
        <v>0</v>
      </c>
      <c r="BG151" s="146">
        <f t="shared" si="16"/>
        <v>0</v>
      </c>
      <c r="BH151" s="146">
        <f t="shared" si="17"/>
        <v>0</v>
      </c>
      <c r="BI151" s="146">
        <f t="shared" si="18"/>
        <v>0</v>
      </c>
      <c r="BJ151" s="13" t="s">
        <v>80</v>
      </c>
      <c r="BK151" s="146">
        <f t="shared" si="19"/>
        <v>44651.99</v>
      </c>
      <c r="BL151" s="13" t="s">
        <v>158</v>
      </c>
      <c r="BM151" s="145" t="s">
        <v>630</v>
      </c>
    </row>
    <row r="152" spans="2:65" s="1" customFormat="1" ht="33" customHeight="1" x14ac:dyDescent="0.2">
      <c r="B152" s="25"/>
      <c r="C152" s="135" t="s">
        <v>206</v>
      </c>
      <c r="D152" s="135" t="s">
        <v>154</v>
      </c>
      <c r="E152" s="136" t="s">
        <v>237</v>
      </c>
      <c r="F152" s="137" t="s">
        <v>238</v>
      </c>
      <c r="G152" s="138" t="s">
        <v>200</v>
      </c>
      <c r="H152" s="139">
        <v>12.194000000000001</v>
      </c>
      <c r="I152" s="140">
        <v>1978.93</v>
      </c>
      <c r="J152" s="140">
        <f t="shared" si="10"/>
        <v>24131.07</v>
      </c>
      <c r="K152" s="141"/>
      <c r="L152" s="25"/>
      <c r="M152" s="142" t="s">
        <v>1</v>
      </c>
      <c r="N152" s="112" t="s">
        <v>38</v>
      </c>
      <c r="O152" s="143">
        <v>4.8280000000000003</v>
      </c>
      <c r="P152" s="143">
        <f t="shared" si="11"/>
        <v>58.87263200000001</v>
      </c>
      <c r="Q152" s="143">
        <v>0</v>
      </c>
      <c r="R152" s="143">
        <f t="shared" si="12"/>
        <v>0</v>
      </c>
      <c r="S152" s="143">
        <v>4.3999999999999997E-2</v>
      </c>
      <c r="T152" s="144">
        <f t="shared" si="13"/>
        <v>0.53653600000000001</v>
      </c>
      <c r="AR152" s="145" t="s">
        <v>158</v>
      </c>
      <c r="AT152" s="145" t="s">
        <v>154</v>
      </c>
      <c r="AU152" s="145" t="s">
        <v>82</v>
      </c>
      <c r="AY152" s="13" t="s">
        <v>151</v>
      </c>
      <c r="BE152" s="146">
        <f t="shared" si="14"/>
        <v>24131.07</v>
      </c>
      <c r="BF152" s="146">
        <f t="shared" si="15"/>
        <v>0</v>
      </c>
      <c r="BG152" s="146">
        <f t="shared" si="16"/>
        <v>0</v>
      </c>
      <c r="BH152" s="146">
        <f t="shared" si="17"/>
        <v>0</v>
      </c>
      <c r="BI152" s="146">
        <f t="shared" si="18"/>
        <v>0</v>
      </c>
      <c r="BJ152" s="13" t="s">
        <v>80</v>
      </c>
      <c r="BK152" s="146">
        <f t="shared" si="19"/>
        <v>24131.07</v>
      </c>
      <c r="BL152" s="13" t="s">
        <v>158</v>
      </c>
      <c r="BM152" s="145" t="s">
        <v>631</v>
      </c>
    </row>
    <row r="153" spans="2:65" s="1" customFormat="1" ht="24.2" customHeight="1" x14ac:dyDescent="0.2">
      <c r="B153" s="25"/>
      <c r="C153" s="135" t="s">
        <v>211</v>
      </c>
      <c r="D153" s="135" t="s">
        <v>154</v>
      </c>
      <c r="E153" s="136" t="s">
        <v>240</v>
      </c>
      <c r="F153" s="137" t="s">
        <v>241</v>
      </c>
      <c r="G153" s="138" t="s">
        <v>162</v>
      </c>
      <c r="H153" s="139">
        <v>135.49</v>
      </c>
      <c r="I153" s="140">
        <v>122.42</v>
      </c>
      <c r="J153" s="140">
        <f t="shared" si="10"/>
        <v>16586.689999999999</v>
      </c>
      <c r="K153" s="141"/>
      <c r="L153" s="25"/>
      <c r="M153" s="142" t="s">
        <v>1</v>
      </c>
      <c r="N153" s="112" t="s">
        <v>38</v>
      </c>
      <c r="O153" s="143">
        <v>0.23300000000000001</v>
      </c>
      <c r="P153" s="143">
        <f t="shared" si="11"/>
        <v>31.569170000000003</v>
      </c>
      <c r="Q153" s="143">
        <v>0</v>
      </c>
      <c r="R153" s="143">
        <f t="shared" si="12"/>
        <v>0</v>
      </c>
      <c r="S153" s="143">
        <v>5.7000000000000002E-2</v>
      </c>
      <c r="T153" s="144">
        <f t="shared" si="13"/>
        <v>7.7229300000000007</v>
      </c>
      <c r="AR153" s="145" t="s">
        <v>158</v>
      </c>
      <c r="AT153" s="145" t="s">
        <v>154</v>
      </c>
      <c r="AU153" s="145" t="s">
        <v>82</v>
      </c>
      <c r="AY153" s="13" t="s">
        <v>151</v>
      </c>
      <c r="BE153" s="146">
        <f t="shared" si="14"/>
        <v>16586.689999999999</v>
      </c>
      <c r="BF153" s="146">
        <f t="shared" si="15"/>
        <v>0</v>
      </c>
      <c r="BG153" s="146">
        <f t="shared" si="16"/>
        <v>0</v>
      </c>
      <c r="BH153" s="146">
        <f t="shared" si="17"/>
        <v>0</v>
      </c>
      <c r="BI153" s="146">
        <f t="shared" si="18"/>
        <v>0</v>
      </c>
      <c r="BJ153" s="13" t="s">
        <v>80</v>
      </c>
      <c r="BK153" s="146">
        <f t="shared" si="19"/>
        <v>16586.689999999999</v>
      </c>
      <c r="BL153" s="13" t="s">
        <v>158</v>
      </c>
      <c r="BM153" s="145" t="s">
        <v>632</v>
      </c>
    </row>
    <row r="154" spans="2:65" s="1" customFormat="1" ht="21.75" customHeight="1" x14ac:dyDescent="0.2">
      <c r="B154" s="25"/>
      <c r="C154" s="135" t="s">
        <v>8</v>
      </c>
      <c r="D154" s="135" t="s">
        <v>154</v>
      </c>
      <c r="E154" s="136" t="s">
        <v>244</v>
      </c>
      <c r="F154" s="137" t="s">
        <v>245</v>
      </c>
      <c r="G154" s="138" t="s">
        <v>162</v>
      </c>
      <c r="H154" s="139">
        <v>3.6360000000000001</v>
      </c>
      <c r="I154" s="140">
        <v>384.88</v>
      </c>
      <c r="J154" s="140">
        <f t="shared" si="10"/>
        <v>1399.42</v>
      </c>
      <c r="K154" s="141"/>
      <c r="L154" s="25"/>
      <c r="M154" s="142" t="s">
        <v>1</v>
      </c>
      <c r="N154" s="112" t="s">
        <v>38</v>
      </c>
      <c r="O154" s="143">
        <v>0.93899999999999995</v>
      </c>
      <c r="P154" s="143">
        <f t="shared" si="11"/>
        <v>3.4142039999999998</v>
      </c>
      <c r="Q154" s="143">
        <v>0</v>
      </c>
      <c r="R154" s="143">
        <f t="shared" si="12"/>
        <v>0</v>
      </c>
      <c r="S154" s="143">
        <v>7.5999999999999998E-2</v>
      </c>
      <c r="T154" s="144">
        <f t="shared" si="13"/>
        <v>0.27633600000000003</v>
      </c>
      <c r="AR154" s="145" t="s">
        <v>158</v>
      </c>
      <c r="AT154" s="145" t="s">
        <v>154</v>
      </c>
      <c r="AU154" s="145" t="s">
        <v>82</v>
      </c>
      <c r="AY154" s="13" t="s">
        <v>151</v>
      </c>
      <c r="BE154" s="146">
        <f t="shared" si="14"/>
        <v>1399.42</v>
      </c>
      <c r="BF154" s="146">
        <f t="shared" si="15"/>
        <v>0</v>
      </c>
      <c r="BG154" s="146">
        <f t="shared" si="16"/>
        <v>0</v>
      </c>
      <c r="BH154" s="146">
        <f t="shared" si="17"/>
        <v>0</v>
      </c>
      <c r="BI154" s="146">
        <f t="shared" si="18"/>
        <v>0</v>
      </c>
      <c r="BJ154" s="13" t="s">
        <v>80</v>
      </c>
      <c r="BK154" s="146">
        <f t="shared" si="19"/>
        <v>1399.42</v>
      </c>
      <c r="BL154" s="13" t="s">
        <v>158</v>
      </c>
      <c r="BM154" s="145" t="s">
        <v>633</v>
      </c>
    </row>
    <row r="155" spans="2:65" s="1" customFormat="1" ht="37.9" customHeight="1" x14ac:dyDescent="0.2">
      <c r="B155" s="25"/>
      <c r="C155" s="135" t="s">
        <v>220</v>
      </c>
      <c r="D155" s="135" t="s">
        <v>154</v>
      </c>
      <c r="E155" s="136" t="s">
        <v>252</v>
      </c>
      <c r="F155" s="137" t="s">
        <v>253</v>
      </c>
      <c r="G155" s="138" t="s">
        <v>162</v>
      </c>
      <c r="H155" s="139">
        <v>135.49</v>
      </c>
      <c r="I155" s="140">
        <v>135.26</v>
      </c>
      <c r="J155" s="140">
        <f t="shared" si="10"/>
        <v>18326.38</v>
      </c>
      <c r="K155" s="141"/>
      <c r="L155" s="25"/>
      <c r="M155" s="142" t="s">
        <v>1</v>
      </c>
      <c r="N155" s="112" t="s">
        <v>38</v>
      </c>
      <c r="O155" s="143">
        <v>0.33</v>
      </c>
      <c r="P155" s="143">
        <f t="shared" si="11"/>
        <v>44.711700000000008</v>
      </c>
      <c r="Q155" s="143">
        <v>0</v>
      </c>
      <c r="R155" s="143">
        <f t="shared" si="12"/>
        <v>0</v>
      </c>
      <c r="S155" s="143">
        <v>0.05</v>
      </c>
      <c r="T155" s="144">
        <f t="shared" si="13"/>
        <v>6.7745000000000006</v>
      </c>
      <c r="AR155" s="145" t="s">
        <v>158</v>
      </c>
      <c r="AT155" s="145" t="s">
        <v>154</v>
      </c>
      <c r="AU155" s="145" t="s">
        <v>82</v>
      </c>
      <c r="AY155" s="13" t="s">
        <v>151</v>
      </c>
      <c r="BE155" s="146">
        <f t="shared" si="14"/>
        <v>18326.38</v>
      </c>
      <c r="BF155" s="146">
        <f t="shared" si="15"/>
        <v>0</v>
      </c>
      <c r="BG155" s="146">
        <f t="shared" si="16"/>
        <v>0</v>
      </c>
      <c r="BH155" s="146">
        <f t="shared" si="17"/>
        <v>0</v>
      </c>
      <c r="BI155" s="146">
        <f t="shared" si="18"/>
        <v>0</v>
      </c>
      <c r="BJ155" s="13" t="s">
        <v>80</v>
      </c>
      <c r="BK155" s="146">
        <f t="shared" si="19"/>
        <v>18326.38</v>
      </c>
      <c r="BL155" s="13" t="s">
        <v>158</v>
      </c>
      <c r="BM155" s="145" t="s">
        <v>634</v>
      </c>
    </row>
    <row r="156" spans="2:65" s="1" customFormat="1" ht="37.9" customHeight="1" x14ac:dyDescent="0.2">
      <c r="B156" s="25"/>
      <c r="C156" s="135" t="s">
        <v>224</v>
      </c>
      <c r="D156" s="135" t="s">
        <v>154</v>
      </c>
      <c r="E156" s="136" t="s">
        <v>256</v>
      </c>
      <c r="F156" s="137" t="s">
        <v>257</v>
      </c>
      <c r="G156" s="138" t="s">
        <v>162</v>
      </c>
      <c r="H156" s="139">
        <v>197.375</v>
      </c>
      <c r="I156" s="140">
        <v>106.57</v>
      </c>
      <c r="J156" s="140">
        <f t="shared" si="10"/>
        <v>21034.25</v>
      </c>
      <c r="K156" s="141"/>
      <c r="L156" s="25"/>
      <c r="M156" s="142" t="s">
        <v>1</v>
      </c>
      <c r="N156" s="112" t="s">
        <v>38</v>
      </c>
      <c r="O156" s="143">
        <v>0.26</v>
      </c>
      <c r="P156" s="143">
        <f t="shared" si="11"/>
        <v>51.317500000000003</v>
      </c>
      <c r="Q156" s="143">
        <v>0</v>
      </c>
      <c r="R156" s="143">
        <f t="shared" si="12"/>
        <v>0</v>
      </c>
      <c r="S156" s="143">
        <v>4.5999999999999999E-2</v>
      </c>
      <c r="T156" s="144">
        <f t="shared" si="13"/>
        <v>9.07925</v>
      </c>
      <c r="AR156" s="145" t="s">
        <v>158</v>
      </c>
      <c r="AT156" s="145" t="s">
        <v>154</v>
      </c>
      <c r="AU156" s="145" t="s">
        <v>82</v>
      </c>
      <c r="AY156" s="13" t="s">
        <v>151</v>
      </c>
      <c r="BE156" s="146">
        <f t="shared" si="14"/>
        <v>21034.25</v>
      </c>
      <c r="BF156" s="146">
        <f t="shared" si="15"/>
        <v>0</v>
      </c>
      <c r="BG156" s="146">
        <f t="shared" si="16"/>
        <v>0</v>
      </c>
      <c r="BH156" s="146">
        <f t="shared" si="17"/>
        <v>0</v>
      </c>
      <c r="BI156" s="146">
        <f t="shared" si="18"/>
        <v>0</v>
      </c>
      <c r="BJ156" s="13" t="s">
        <v>80</v>
      </c>
      <c r="BK156" s="146">
        <f t="shared" si="19"/>
        <v>21034.25</v>
      </c>
      <c r="BL156" s="13" t="s">
        <v>158</v>
      </c>
      <c r="BM156" s="145" t="s">
        <v>635</v>
      </c>
    </row>
    <row r="157" spans="2:65" s="11" customFormat="1" ht="22.9" customHeight="1" x14ac:dyDescent="0.2">
      <c r="B157" s="124"/>
      <c r="D157" s="125" t="s">
        <v>72</v>
      </c>
      <c r="E157" s="133" t="s">
        <v>263</v>
      </c>
      <c r="F157" s="133" t="s">
        <v>264</v>
      </c>
      <c r="J157" s="134">
        <f>BK157</f>
        <v>162335.78</v>
      </c>
      <c r="L157" s="124"/>
      <c r="M157" s="128"/>
      <c r="P157" s="129">
        <f>SUM(P158:P165)</f>
        <v>139.40856799999997</v>
      </c>
      <c r="R157" s="129">
        <f>SUM(R158:R165)</f>
        <v>0</v>
      </c>
      <c r="T157" s="130">
        <f>SUM(T158:T165)</f>
        <v>0</v>
      </c>
      <c r="AR157" s="125" t="s">
        <v>80</v>
      </c>
      <c r="AT157" s="131" t="s">
        <v>72</v>
      </c>
      <c r="AU157" s="131" t="s">
        <v>80</v>
      </c>
      <c r="AY157" s="125" t="s">
        <v>151</v>
      </c>
      <c r="BK157" s="132">
        <f>SUM(BK158:BK165)</f>
        <v>162335.78</v>
      </c>
    </row>
    <row r="158" spans="2:65" s="1" customFormat="1" ht="24.2" customHeight="1" x14ac:dyDescent="0.2">
      <c r="B158" s="25"/>
      <c r="C158" s="135" t="s">
        <v>228</v>
      </c>
      <c r="D158" s="135" t="s">
        <v>154</v>
      </c>
      <c r="E158" s="136" t="s">
        <v>266</v>
      </c>
      <c r="F158" s="137" t="s">
        <v>267</v>
      </c>
      <c r="G158" s="138" t="s">
        <v>209</v>
      </c>
      <c r="H158" s="139">
        <v>51.271999999999998</v>
      </c>
      <c r="I158" s="140">
        <v>928.01</v>
      </c>
      <c r="J158" s="140">
        <f>ROUND(I158*H158,2)</f>
        <v>47580.93</v>
      </c>
      <c r="K158" s="141"/>
      <c r="L158" s="25"/>
      <c r="M158" s="142" t="s">
        <v>1</v>
      </c>
      <c r="N158" s="112" t="s">
        <v>38</v>
      </c>
      <c r="O158" s="143">
        <v>2.42</v>
      </c>
      <c r="P158" s="143">
        <f>O158*H158</f>
        <v>124.07823999999999</v>
      </c>
      <c r="Q158" s="143">
        <v>0</v>
      </c>
      <c r="R158" s="143">
        <f>Q158*H158</f>
        <v>0</v>
      </c>
      <c r="S158" s="143">
        <v>0</v>
      </c>
      <c r="T158" s="144">
        <f>S158*H158</f>
        <v>0</v>
      </c>
      <c r="AR158" s="145" t="s">
        <v>158</v>
      </c>
      <c r="AT158" s="145" t="s">
        <v>154</v>
      </c>
      <c r="AU158" s="145" t="s">
        <v>82</v>
      </c>
      <c r="AY158" s="13" t="s">
        <v>151</v>
      </c>
      <c r="BE158" s="146">
        <f>IF(N158="základní",J158,0)</f>
        <v>47580.93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3" t="s">
        <v>80</v>
      </c>
      <c r="BK158" s="146">
        <f>ROUND(I158*H158,2)</f>
        <v>47580.93</v>
      </c>
      <c r="BL158" s="13" t="s">
        <v>158</v>
      </c>
      <c r="BM158" s="145" t="s">
        <v>636</v>
      </c>
    </row>
    <row r="159" spans="2:65" s="1" customFormat="1" ht="24.2" customHeight="1" x14ac:dyDescent="0.2">
      <c r="B159" s="25"/>
      <c r="C159" s="135" t="s">
        <v>232</v>
      </c>
      <c r="D159" s="135" t="s">
        <v>154</v>
      </c>
      <c r="E159" s="136" t="s">
        <v>270</v>
      </c>
      <c r="F159" s="137" t="s">
        <v>271</v>
      </c>
      <c r="G159" s="138" t="s">
        <v>209</v>
      </c>
      <c r="H159" s="139">
        <v>51.271999999999998</v>
      </c>
      <c r="I159" s="140">
        <v>314.45</v>
      </c>
      <c r="J159" s="140">
        <f>ROUND(I159*H159,2)</f>
        <v>16122.48</v>
      </c>
      <c r="K159" s="141"/>
      <c r="L159" s="25"/>
      <c r="M159" s="142" t="s">
        <v>1</v>
      </c>
      <c r="N159" s="112" t="s">
        <v>38</v>
      </c>
      <c r="O159" s="143">
        <v>0.125</v>
      </c>
      <c r="P159" s="143">
        <f>O159*H159</f>
        <v>6.4089999999999998</v>
      </c>
      <c r="Q159" s="143">
        <v>0</v>
      </c>
      <c r="R159" s="143">
        <f>Q159*H159</f>
        <v>0</v>
      </c>
      <c r="S159" s="143">
        <v>0</v>
      </c>
      <c r="T159" s="144">
        <f>S159*H159</f>
        <v>0</v>
      </c>
      <c r="AR159" s="145" t="s">
        <v>158</v>
      </c>
      <c r="AT159" s="145" t="s">
        <v>154</v>
      </c>
      <c r="AU159" s="145" t="s">
        <v>82</v>
      </c>
      <c r="AY159" s="13" t="s">
        <v>151</v>
      </c>
      <c r="BE159" s="146">
        <f>IF(N159="základní",J159,0)</f>
        <v>16122.48</v>
      </c>
      <c r="BF159" s="146">
        <f>IF(N159="snížená",J159,0)</f>
        <v>0</v>
      </c>
      <c r="BG159" s="146">
        <f>IF(N159="zákl. přenesená",J159,0)</f>
        <v>0</v>
      </c>
      <c r="BH159" s="146">
        <f>IF(N159="sníž. přenesená",J159,0)</f>
        <v>0</v>
      </c>
      <c r="BI159" s="146">
        <f>IF(N159="nulová",J159,0)</f>
        <v>0</v>
      </c>
      <c r="BJ159" s="13" t="s">
        <v>80</v>
      </c>
      <c r="BK159" s="146">
        <f>ROUND(I159*H159,2)</f>
        <v>16122.48</v>
      </c>
      <c r="BL159" s="13" t="s">
        <v>158</v>
      </c>
      <c r="BM159" s="145" t="s">
        <v>637</v>
      </c>
    </row>
    <row r="160" spans="2:65" s="1" customFormat="1" ht="24.2" customHeight="1" x14ac:dyDescent="0.2">
      <c r="B160" s="25"/>
      <c r="C160" s="135" t="s">
        <v>236</v>
      </c>
      <c r="D160" s="135" t="s">
        <v>154</v>
      </c>
      <c r="E160" s="136" t="s">
        <v>274</v>
      </c>
      <c r="F160" s="137" t="s">
        <v>275</v>
      </c>
      <c r="G160" s="138" t="s">
        <v>209</v>
      </c>
      <c r="H160" s="139">
        <v>1486.8879999999999</v>
      </c>
      <c r="I160" s="140">
        <v>13.74</v>
      </c>
      <c r="J160" s="140">
        <f>ROUND(I160*H160,2)</f>
        <v>20429.84</v>
      </c>
      <c r="K160" s="141"/>
      <c r="L160" s="25"/>
      <c r="M160" s="142" t="s">
        <v>1</v>
      </c>
      <c r="N160" s="112" t="s">
        <v>38</v>
      </c>
      <c r="O160" s="143">
        <v>6.0000000000000001E-3</v>
      </c>
      <c r="P160" s="143">
        <f>O160*H160</f>
        <v>8.921327999999999</v>
      </c>
      <c r="Q160" s="143">
        <v>0</v>
      </c>
      <c r="R160" s="143">
        <f>Q160*H160</f>
        <v>0</v>
      </c>
      <c r="S160" s="143">
        <v>0</v>
      </c>
      <c r="T160" s="144">
        <f>S160*H160</f>
        <v>0</v>
      </c>
      <c r="AR160" s="145" t="s">
        <v>158</v>
      </c>
      <c r="AT160" s="145" t="s">
        <v>154</v>
      </c>
      <c r="AU160" s="145" t="s">
        <v>82</v>
      </c>
      <c r="AY160" s="13" t="s">
        <v>151</v>
      </c>
      <c r="BE160" s="146">
        <f>IF(N160="základní",J160,0)</f>
        <v>20429.84</v>
      </c>
      <c r="BF160" s="146">
        <f>IF(N160="snížená",J160,0)</f>
        <v>0</v>
      </c>
      <c r="BG160" s="146">
        <f>IF(N160="zákl. přenesená",J160,0)</f>
        <v>0</v>
      </c>
      <c r="BH160" s="146">
        <f>IF(N160="sníž. přenesená",J160,0)</f>
        <v>0</v>
      </c>
      <c r="BI160" s="146">
        <f>IF(N160="nulová",J160,0)</f>
        <v>0</v>
      </c>
      <c r="BJ160" s="13" t="s">
        <v>80</v>
      </c>
      <c r="BK160" s="146">
        <f>ROUND(I160*H160,2)</f>
        <v>20429.84</v>
      </c>
      <c r="BL160" s="13" t="s">
        <v>158</v>
      </c>
      <c r="BM160" s="145" t="s">
        <v>638</v>
      </c>
    </row>
    <row r="161" spans="2:65" s="1" customFormat="1" ht="19.5" x14ac:dyDescent="0.2">
      <c r="B161" s="25"/>
      <c r="D161" s="147" t="s">
        <v>167</v>
      </c>
      <c r="F161" s="148" t="s">
        <v>277</v>
      </c>
      <c r="L161" s="25"/>
      <c r="M161" s="149"/>
      <c r="T161" s="49"/>
      <c r="AT161" s="13" t="s">
        <v>167</v>
      </c>
      <c r="AU161" s="13" t="s">
        <v>82</v>
      </c>
    </row>
    <row r="162" spans="2:65" s="1" customFormat="1" ht="37.9" customHeight="1" x14ac:dyDescent="0.2">
      <c r="B162" s="25"/>
      <c r="C162" s="135" t="s">
        <v>7</v>
      </c>
      <c r="D162" s="135" t="s">
        <v>154</v>
      </c>
      <c r="E162" s="136" t="s">
        <v>279</v>
      </c>
      <c r="F162" s="137" t="s">
        <v>280</v>
      </c>
      <c r="G162" s="138" t="s">
        <v>209</v>
      </c>
      <c r="H162" s="139">
        <v>27.364000000000001</v>
      </c>
      <c r="I162" s="140">
        <v>1520</v>
      </c>
      <c r="J162" s="140">
        <f>ROUND(I162*H162,2)</f>
        <v>41593.279999999999</v>
      </c>
      <c r="K162" s="141"/>
      <c r="L162" s="25"/>
      <c r="M162" s="142" t="s">
        <v>1</v>
      </c>
      <c r="N162" s="112" t="s">
        <v>38</v>
      </c>
      <c r="O162" s="143">
        <v>0</v>
      </c>
      <c r="P162" s="143">
        <f>O162*H162</f>
        <v>0</v>
      </c>
      <c r="Q162" s="143">
        <v>0</v>
      </c>
      <c r="R162" s="143">
        <f>Q162*H162</f>
        <v>0</v>
      </c>
      <c r="S162" s="143">
        <v>0</v>
      </c>
      <c r="T162" s="144">
        <f>S162*H162</f>
        <v>0</v>
      </c>
      <c r="AR162" s="145" t="s">
        <v>158</v>
      </c>
      <c r="AT162" s="145" t="s">
        <v>154</v>
      </c>
      <c r="AU162" s="145" t="s">
        <v>82</v>
      </c>
      <c r="AY162" s="13" t="s">
        <v>151</v>
      </c>
      <c r="BE162" s="146">
        <f>IF(N162="základní",J162,0)</f>
        <v>41593.279999999999</v>
      </c>
      <c r="BF162" s="146">
        <f>IF(N162="snížená",J162,0)</f>
        <v>0</v>
      </c>
      <c r="BG162" s="146">
        <f>IF(N162="zákl. přenesená",J162,0)</f>
        <v>0</v>
      </c>
      <c r="BH162" s="146">
        <f>IF(N162="sníž. přenesená",J162,0)</f>
        <v>0</v>
      </c>
      <c r="BI162" s="146">
        <f>IF(N162="nulová",J162,0)</f>
        <v>0</v>
      </c>
      <c r="BJ162" s="13" t="s">
        <v>80</v>
      </c>
      <c r="BK162" s="146">
        <f>ROUND(I162*H162,2)</f>
        <v>41593.279999999999</v>
      </c>
      <c r="BL162" s="13" t="s">
        <v>158</v>
      </c>
      <c r="BM162" s="145" t="s">
        <v>639</v>
      </c>
    </row>
    <row r="163" spans="2:65" s="1" customFormat="1" ht="33" customHeight="1" x14ac:dyDescent="0.2">
      <c r="B163" s="25"/>
      <c r="C163" s="135" t="s">
        <v>243</v>
      </c>
      <c r="D163" s="135" t="s">
        <v>154</v>
      </c>
      <c r="E163" s="136" t="s">
        <v>287</v>
      </c>
      <c r="F163" s="137" t="s">
        <v>288</v>
      </c>
      <c r="G163" s="138" t="s">
        <v>209</v>
      </c>
      <c r="H163" s="139">
        <v>7.7229999999999999</v>
      </c>
      <c r="I163" s="140">
        <v>1550</v>
      </c>
      <c r="J163" s="140">
        <f>ROUND(I163*H163,2)</f>
        <v>11970.65</v>
      </c>
      <c r="K163" s="141"/>
      <c r="L163" s="25"/>
      <c r="M163" s="142" t="s">
        <v>1</v>
      </c>
      <c r="N163" s="112" t="s">
        <v>38</v>
      </c>
      <c r="O163" s="143">
        <v>0</v>
      </c>
      <c r="P163" s="143">
        <f>O163*H163</f>
        <v>0</v>
      </c>
      <c r="Q163" s="143">
        <v>0</v>
      </c>
      <c r="R163" s="143">
        <f>Q163*H163</f>
        <v>0</v>
      </c>
      <c r="S163" s="143">
        <v>0</v>
      </c>
      <c r="T163" s="144">
        <f>S163*H163</f>
        <v>0</v>
      </c>
      <c r="AR163" s="145" t="s">
        <v>158</v>
      </c>
      <c r="AT163" s="145" t="s">
        <v>154</v>
      </c>
      <c r="AU163" s="145" t="s">
        <v>82</v>
      </c>
      <c r="AY163" s="13" t="s">
        <v>151</v>
      </c>
      <c r="BE163" s="146">
        <f>IF(N163="základní",J163,0)</f>
        <v>11970.65</v>
      </c>
      <c r="BF163" s="146">
        <f>IF(N163="snížená",J163,0)</f>
        <v>0</v>
      </c>
      <c r="BG163" s="146">
        <f>IF(N163="zákl. přenesená",J163,0)</f>
        <v>0</v>
      </c>
      <c r="BH163" s="146">
        <f>IF(N163="sníž. přenesená",J163,0)</f>
        <v>0</v>
      </c>
      <c r="BI163" s="146">
        <f>IF(N163="nulová",J163,0)</f>
        <v>0</v>
      </c>
      <c r="BJ163" s="13" t="s">
        <v>80</v>
      </c>
      <c r="BK163" s="146">
        <f>ROUND(I163*H163,2)</f>
        <v>11970.65</v>
      </c>
      <c r="BL163" s="13" t="s">
        <v>158</v>
      </c>
      <c r="BM163" s="145" t="s">
        <v>640</v>
      </c>
    </row>
    <row r="164" spans="2:65" s="1" customFormat="1" ht="49.15" customHeight="1" x14ac:dyDescent="0.2">
      <c r="B164" s="25"/>
      <c r="C164" s="135" t="s">
        <v>247</v>
      </c>
      <c r="D164" s="135" t="s">
        <v>154</v>
      </c>
      <c r="E164" s="136" t="s">
        <v>291</v>
      </c>
      <c r="F164" s="137" t="s">
        <v>292</v>
      </c>
      <c r="G164" s="138" t="s">
        <v>209</v>
      </c>
      <c r="H164" s="139">
        <v>15.91</v>
      </c>
      <c r="I164" s="140">
        <v>1520</v>
      </c>
      <c r="J164" s="140">
        <f>ROUND(I164*H164,2)</f>
        <v>24183.200000000001</v>
      </c>
      <c r="K164" s="141"/>
      <c r="L164" s="25"/>
      <c r="M164" s="142" t="s">
        <v>1</v>
      </c>
      <c r="N164" s="112" t="s">
        <v>38</v>
      </c>
      <c r="O164" s="143">
        <v>0</v>
      </c>
      <c r="P164" s="143">
        <f>O164*H164</f>
        <v>0</v>
      </c>
      <c r="Q164" s="143">
        <v>0</v>
      </c>
      <c r="R164" s="143">
        <f>Q164*H164</f>
        <v>0</v>
      </c>
      <c r="S164" s="143">
        <v>0</v>
      </c>
      <c r="T164" s="144">
        <f>S164*H164</f>
        <v>0</v>
      </c>
      <c r="AR164" s="145" t="s">
        <v>158</v>
      </c>
      <c r="AT164" s="145" t="s">
        <v>154</v>
      </c>
      <c r="AU164" s="145" t="s">
        <v>82</v>
      </c>
      <c r="AY164" s="13" t="s">
        <v>151</v>
      </c>
      <c r="BE164" s="146">
        <f>IF(N164="základní",J164,0)</f>
        <v>24183.200000000001</v>
      </c>
      <c r="BF164" s="146">
        <f>IF(N164="snížená",J164,0)</f>
        <v>0</v>
      </c>
      <c r="BG164" s="146">
        <f>IF(N164="zákl. přenesená",J164,0)</f>
        <v>0</v>
      </c>
      <c r="BH164" s="146">
        <f>IF(N164="sníž. přenesená",J164,0)</f>
        <v>0</v>
      </c>
      <c r="BI164" s="146">
        <f>IF(N164="nulová",J164,0)</f>
        <v>0</v>
      </c>
      <c r="BJ164" s="13" t="s">
        <v>80</v>
      </c>
      <c r="BK164" s="146">
        <f>ROUND(I164*H164,2)</f>
        <v>24183.200000000001</v>
      </c>
      <c r="BL164" s="13" t="s">
        <v>158</v>
      </c>
      <c r="BM164" s="145" t="s">
        <v>641</v>
      </c>
    </row>
    <row r="165" spans="2:65" s="1" customFormat="1" ht="33" customHeight="1" x14ac:dyDescent="0.2">
      <c r="B165" s="25"/>
      <c r="C165" s="135" t="s">
        <v>251</v>
      </c>
      <c r="D165" s="135" t="s">
        <v>154</v>
      </c>
      <c r="E165" s="136" t="s">
        <v>295</v>
      </c>
      <c r="F165" s="137" t="s">
        <v>296</v>
      </c>
      <c r="G165" s="138" t="s">
        <v>209</v>
      </c>
      <c r="H165" s="139">
        <v>0.27600000000000002</v>
      </c>
      <c r="I165" s="140">
        <v>1650</v>
      </c>
      <c r="J165" s="140">
        <f>ROUND(I165*H165,2)</f>
        <v>455.4</v>
      </c>
      <c r="K165" s="141"/>
      <c r="L165" s="25"/>
      <c r="M165" s="142" t="s">
        <v>1</v>
      </c>
      <c r="N165" s="112" t="s">
        <v>38</v>
      </c>
      <c r="O165" s="143">
        <v>0</v>
      </c>
      <c r="P165" s="143">
        <f>O165*H165</f>
        <v>0</v>
      </c>
      <c r="Q165" s="143">
        <v>0</v>
      </c>
      <c r="R165" s="143">
        <f>Q165*H165</f>
        <v>0</v>
      </c>
      <c r="S165" s="143">
        <v>0</v>
      </c>
      <c r="T165" s="144">
        <f>S165*H165</f>
        <v>0</v>
      </c>
      <c r="AR165" s="145" t="s">
        <v>158</v>
      </c>
      <c r="AT165" s="145" t="s">
        <v>154</v>
      </c>
      <c r="AU165" s="145" t="s">
        <v>82</v>
      </c>
      <c r="AY165" s="13" t="s">
        <v>151</v>
      </c>
      <c r="BE165" s="146">
        <f>IF(N165="základní",J165,0)</f>
        <v>455.4</v>
      </c>
      <c r="BF165" s="146">
        <f>IF(N165="snížená",J165,0)</f>
        <v>0</v>
      </c>
      <c r="BG165" s="146">
        <f>IF(N165="zákl. přenesená",J165,0)</f>
        <v>0</v>
      </c>
      <c r="BH165" s="146">
        <f>IF(N165="sníž. přenesená",J165,0)</f>
        <v>0</v>
      </c>
      <c r="BI165" s="146">
        <f>IF(N165="nulová",J165,0)</f>
        <v>0</v>
      </c>
      <c r="BJ165" s="13" t="s">
        <v>80</v>
      </c>
      <c r="BK165" s="146">
        <f>ROUND(I165*H165,2)</f>
        <v>455.4</v>
      </c>
      <c r="BL165" s="13" t="s">
        <v>158</v>
      </c>
      <c r="BM165" s="145" t="s">
        <v>642</v>
      </c>
    </row>
    <row r="166" spans="2:65" s="11" customFormat="1" ht="22.9" customHeight="1" x14ac:dyDescent="0.2">
      <c r="B166" s="124"/>
      <c r="D166" s="125" t="s">
        <v>72</v>
      </c>
      <c r="E166" s="133" t="s">
        <v>298</v>
      </c>
      <c r="F166" s="133" t="s">
        <v>299</v>
      </c>
      <c r="J166" s="134">
        <f>BK166</f>
        <v>41436.589999999997</v>
      </c>
      <c r="L166" s="124"/>
      <c r="M166" s="128"/>
      <c r="P166" s="129">
        <f>P167</f>
        <v>101.09292000000001</v>
      </c>
      <c r="R166" s="129">
        <f>R167</f>
        <v>0</v>
      </c>
      <c r="T166" s="130">
        <f>T167</f>
        <v>0</v>
      </c>
      <c r="AR166" s="125" t="s">
        <v>80</v>
      </c>
      <c r="AT166" s="131" t="s">
        <v>72</v>
      </c>
      <c r="AU166" s="131" t="s">
        <v>80</v>
      </c>
      <c r="AY166" s="125" t="s">
        <v>151</v>
      </c>
      <c r="BK166" s="132">
        <f>BK167</f>
        <v>41436.589999999997</v>
      </c>
    </row>
    <row r="167" spans="2:65" s="1" customFormat="1" ht="16.5" customHeight="1" x14ac:dyDescent="0.2">
      <c r="B167" s="25"/>
      <c r="C167" s="135" t="s">
        <v>255</v>
      </c>
      <c r="D167" s="135" t="s">
        <v>154</v>
      </c>
      <c r="E167" s="136" t="s">
        <v>301</v>
      </c>
      <c r="F167" s="137" t="s">
        <v>302</v>
      </c>
      <c r="G167" s="138" t="s">
        <v>209</v>
      </c>
      <c r="H167" s="139">
        <v>25.023</v>
      </c>
      <c r="I167" s="140">
        <v>1655.94</v>
      </c>
      <c r="J167" s="140">
        <f>ROUND(I167*H167,2)</f>
        <v>41436.589999999997</v>
      </c>
      <c r="K167" s="141"/>
      <c r="L167" s="25"/>
      <c r="M167" s="142" t="s">
        <v>1</v>
      </c>
      <c r="N167" s="112" t="s">
        <v>38</v>
      </c>
      <c r="O167" s="143">
        <v>4.04</v>
      </c>
      <c r="P167" s="143">
        <f>O167*H167</f>
        <v>101.09292000000001</v>
      </c>
      <c r="Q167" s="143">
        <v>0</v>
      </c>
      <c r="R167" s="143">
        <f>Q167*H167</f>
        <v>0</v>
      </c>
      <c r="S167" s="143">
        <v>0</v>
      </c>
      <c r="T167" s="144">
        <f>S167*H167</f>
        <v>0</v>
      </c>
      <c r="AR167" s="145" t="s">
        <v>158</v>
      </c>
      <c r="AT167" s="145" t="s">
        <v>154</v>
      </c>
      <c r="AU167" s="145" t="s">
        <v>82</v>
      </c>
      <c r="AY167" s="13" t="s">
        <v>151</v>
      </c>
      <c r="BE167" s="146">
        <f>IF(N167="základní",J167,0)</f>
        <v>41436.589999999997</v>
      </c>
      <c r="BF167" s="146">
        <f>IF(N167="snížená",J167,0)</f>
        <v>0</v>
      </c>
      <c r="BG167" s="146">
        <f>IF(N167="zákl. přenesená",J167,0)</f>
        <v>0</v>
      </c>
      <c r="BH167" s="146">
        <f>IF(N167="sníž. přenesená",J167,0)</f>
        <v>0</v>
      </c>
      <c r="BI167" s="146">
        <f>IF(N167="nulová",J167,0)</f>
        <v>0</v>
      </c>
      <c r="BJ167" s="13" t="s">
        <v>80</v>
      </c>
      <c r="BK167" s="146">
        <f>ROUND(I167*H167,2)</f>
        <v>41436.589999999997</v>
      </c>
      <c r="BL167" s="13" t="s">
        <v>158</v>
      </c>
      <c r="BM167" s="145" t="s">
        <v>643</v>
      </c>
    </row>
    <row r="168" spans="2:65" s="11" customFormat="1" ht="25.9" customHeight="1" x14ac:dyDescent="0.2">
      <c r="B168" s="124"/>
      <c r="D168" s="125" t="s">
        <v>72</v>
      </c>
      <c r="E168" s="126" t="s">
        <v>304</v>
      </c>
      <c r="F168" s="126" t="s">
        <v>305</v>
      </c>
      <c r="J168" s="127">
        <f>BK168</f>
        <v>520313.39999999997</v>
      </c>
      <c r="L168" s="124"/>
      <c r="M168" s="128"/>
      <c r="P168" s="129">
        <f>P169+P178+P186+P192+P203+P219</f>
        <v>399.37795499999993</v>
      </c>
      <c r="R168" s="129">
        <f>R169+R178+R186+R192+R203+R219</f>
        <v>7.8760951550199998</v>
      </c>
      <c r="T168" s="130">
        <f>T169+T178+T186+T192+T203+T219</f>
        <v>5.5872599999999994E-2</v>
      </c>
      <c r="AR168" s="125" t="s">
        <v>82</v>
      </c>
      <c r="AT168" s="131" t="s">
        <v>72</v>
      </c>
      <c r="AU168" s="131" t="s">
        <v>73</v>
      </c>
      <c r="AY168" s="125" t="s">
        <v>151</v>
      </c>
      <c r="BK168" s="132">
        <f>BK169+BK178+BK186+BK192+BK203+BK219</f>
        <v>520313.39999999997</v>
      </c>
    </row>
    <row r="169" spans="2:65" s="11" customFormat="1" ht="22.9" customHeight="1" x14ac:dyDescent="0.2">
      <c r="B169" s="124"/>
      <c r="D169" s="125" t="s">
        <v>72</v>
      </c>
      <c r="E169" s="133" t="s">
        <v>306</v>
      </c>
      <c r="F169" s="133" t="s">
        <v>307</v>
      </c>
      <c r="J169" s="134">
        <f>BK169</f>
        <v>96540.63</v>
      </c>
      <c r="L169" s="124"/>
      <c r="M169" s="128"/>
      <c r="P169" s="129">
        <f>SUM(P170:P177)</f>
        <v>67.668822999999989</v>
      </c>
      <c r="R169" s="129">
        <f>SUM(R170:R177)</f>
        <v>1.696608377</v>
      </c>
      <c r="T169" s="130">
        <f>SUM(T170:T177)</f>
        <v>0</v>
      </c>
      <c r="AR169" s="125" t="s">
        <v>82</v>
      </c>
      <c r="AT169" s="131" t="s">
        <v>72</v>
      </c>
      <c r="AU169" s="131" t="s">
        <v>80</v>
      </c>
      <c r="AY169" s="125" t="s">
        <v>151</v>
      </c>
      <c r="BK169" s="132">
        <f>SUM(BK170:BK177)</f>
        <v>96540.63</v>
      </c>
    </row>
    <row r="170" spans="2:65" s="1" customFormat="1" ht="24.2" customHeight="1" x14ac:dyDescent="0.2">
      <c r="B170" s="25"/>
      <c r="C170" s="135" t="s">
        <v>259</v>
      </c>
      <c r="D170" s="135" t="s">
        <v>154</v>
      </c>
      <c r="E170" s="136" t="s">
        <v>309</v>
      </c>
      <c r="F170" s="137" t="s">
        <v>310</v>
      </c>
      <c r="G170" s="138" t="s">
        <v>162</v>
      </c>
      <c r="H170" s="139">
        <v>133.97800000000001</v>
      </c>
      <c r="I170" s="140">
        <v>11.86</v>
      </c>
      <c r="J170" s="140">
        <f>ROUND(I170*H170,2)</f>
        <v>1588.98</v>
      </c>
      <c r="K170" s="141"/>
      <c r="L170" s="25"/>
      <c r="M170" s="142" t="s">
        <v>1</v>
      </c>
      <c r="N170" s="112" t="s">
        <v>38</v>
      </c>
      <c r="O170" s="143">
        <v>2.4E-2</v>
      </c>
      <c r="P170" s="143">
        <f>O170*H170</f>
        <v>3.2154720000000001</v>
      </c>
      <c r="Q170" s="143">
        <v>0</v>
      </c>
      <c r="R170" s="143">
        <f>Q170*H170</f>
        <v>0</v>
      </c>
      <c r="S170" s="143">
        <v>0</v>
      </c>
      <c r="T170" s="144">
        <f>S170*H170</f>
        <v>0</v>
      </c>
      <c r="AR170" s="145" t="s">
        <v>220</v>
      </c>
      <c r="AT170" s="145" t="s">
        <v>154</v>
      </c>
      <c r="AU170" s="145" t="s">
        <v>82</v>
      </c>
      <c r="AY170" s="13" t="s">
        <v>151</v>
      </c>
      <c r="BE170" s="146">
        <f>IF(N170="základní",J170,0)</f>
        <v>1588.98</v>
      </c>
      <c r="BF170" s="146">
        <f>IF(N170="snížená",J170,0)</f>
        <v>0</v>
      </c>
      <c r="BG170" s="146">
        <f>IF(N170="zákl. přenesená",J170,0)</f>
        <v>0</v>
      </c>
      <c r="BH170" s="146">
        <f>IF(N170="sníž. přenesená",J170,0)</f>
        <v>0</v>
      </c>
      <c r="BI170" s="146">
        <f>IF(N170="nulová",J170,0)</f>
        <v>0</v>
      </c>
      <c r="BJ170" s="13" t="s">
        <v>80</v>
      </c>
      <c r="BK170" s="146">
        <f>ROUND(I170*H170,2)</f>
        <v>1588.98</v>
      </c>
      <c r="BL170" s="13" t="s">
        <v>220</v>
      </c>
      <c r="BM170" s="145" t="s">
        <v>644</v>
      </c>
    </row>
    <row r="171" spans="2:65" s="1" customFormat="1" ht="16.5" customHeight="1" x14ac:dyDescent="0.2">
      <c r="B171" s="25"/>
      <c r="C171" s="150" t="s">
        <v>265</v>
      </c>
      <c r="D171" s="150" t="s">
        <v>313</v>
      </c>
      <c r="E171" s="151" t="s">
        <v>314</v>
      </c>
      <c r="F171" s="152" t="s">
        <v>315</v>
      </c>
      <c r="G171" s="153" t="s">
        <v>209</v>
      </c>
      <c r="H171" s="154">
        <v>4.3999999999999997E-2</v>
      </c>
      <c r="I171" s="155">
        <v>85700</v>
      </c>
      <c r="J171" s="155">
        <f>ROUND(I171*H171,2)</f>
        <v>3770.8</v>
      </c>
      <c r="K171" s="156"/>
      <c r="L171" s="157"/>
      <c r="M171" s="158" t="s">
        <v>1</v>
      </c>
      <c r="N171" s="159" t="s">
        <v>38</v>
      </c>
      <c r="O171" s="143">
        <v>0</v>
      </c>
      <c r="P171" s="143">
        <f>O171*H171</f>
        <v>0</v>
      </c>
      <c r="Q171" s="143">
        <v>1</v>
      </c>
      <c r="R171" s="143">
        <f>Q171*H171</f>
        <v>4.3999999999999997E-2</v>
      </c>
      <c r="S171" s="143">
        <v>0</v>
      </c>
      <c r="T171" s="144">
        <f>S171*H171</f>
        <v>0</v>
      </c>
      <c r="AR171" s="145" t="s">
        <v>286</v>
      </c>
      <c r="AT171" s="145" t="s">
        <v>313</v>
      </c>
      <c r="AU171" s="145" t="s">
        <v>82</v>
      </c>
      <c r="AY171" s="13" t="s">
        <v>151</v>
      </c>
      <c r="BE171" s="146">
        <f>IF(N171="základní",J171,0)</f>
        <v>3770.8</v>
      </c>
      <c r="BF171" s="146">
        <f>IF(N171="snížená",J171,0)</f>
        <v>0</v>
      </c>
      <c r="BG171" s="146">
        <f>IF(N171="zákl. přenesená",J171,0)</f>
        <v>0</v>
      </c>
      <c r="BH171" s="146">
        <f>IF(N171="sníž. přenesená",J171,0)</f>
        <v>0</v>
      </c>
      <c r="BI171" s="146">
        <f>IF(N171="nulová",J171,0)</f>
        <v>0</v>
      </c>
      <c r="BJ171" s="13" t="s">
        <v>80</v>
      </c>
      <c r="BK171" s="146">
        <f>ROUND(I171*H171,2)</f>
        <v>3770.8</v>
      </c>
      <c r="BL171" s="13" t="s">
        <v>220</v>
      </c>
      <c r="BM171" s="145" t="s">
        <v>645</v>
      </c>
    </row>
    <row r="172" spans="2:65" s="1" customFormat="1" ht="24.2" customHeight="1" x14ac:dyDescent="0.2">
      <c r="B172" s="25"/>
      <c r="C172" s="135" t="s">
        <v>269</v>
      </c>
      <c r="D172" s="135" t="s">
        <v>154</v>
      </c>
      <c r="E172" s="136" t="s">
        <v>318</v>
      </c>
      <c r="F172" s="137" t="s">
        <v>319</v>
      </c>
      <c r="G172" s="138" t="s">
        <v>162</v>
      </c>
      <c r="H172" s="139">
        <v>267.95600000000002</v>
      </c>
      <c r="I172" s="140">
        <v>123.58</v>
      </c>
      <c r="J172" s="140">
        <f>ROUND(I172*H172,2)</f>
        <v>33114</v>
      </c>
      <c r="K172" s="141"/>
      <c r="L172" s="25"/>
      <c r="M172" s="142" t="s">
        <v>1</v>
      </c>
      <c r="N172" s="112" t="s">
        <v>38</v>
      </c>
      <c r="O172" s="143">
        <v>0.222</v>
      </c>
      <c r="P172" s="143">
        <f>O172*H172</f>
        <v>59.486232000000001</v>
      </c>
      <c r="Q172" s="143">
        <v>3.9825E-4</v>
      </c>
      <c r="R172" s="143">
        <f>Q172*H172</f>
        <v>0.106713477</v>
      </c>
      <c r="S172" s="143">
        <v>0</v>
      </c>
      <c r="T172" s="144">
        <f>S172*H172</f>
        <v>0</v>
      </c>
      <c r="AR172" s="145" t="s">
        <v>220</v>
      </c>
      <c r="AT172" s="145" t="s">
        <v>154</v>
      </c>
      <c r="AU172" s="145" t="s">
        <v>82</v>
      </c>
      <c r="AY172" s="13" t="s">
        <v>151</v>
      </c>
      <c r="BE172" s="146">
        <f>IF(N172="základní",J172,0)</f>
        <v>33114</v>
      </c>
      <c r="BF172" s="146">
        <f>IF(N172="snížená",J172,0)</f>
        <v>0</v>
      </c>
      <c r="BG172" s="146">
        <f>IF(N172="zákl. přenesená",J172,0)</f>
        <v>0</v>
      </c>
      <c r="BH172" s="146">
        <f>IF(N172="sníž. přenesená",J172,0)</f>
        <v>0</v>
      </c>
      <c r="BI172" s="146">
        <f>IF(N172="nulová",J172,0)</f>
        <v>0</v>
      </c>
      <c r="BJ172" s="13" t="s">
        <v>80</v>
      </c>
      <c r="BK172" s="146">
        <f>ROUND(I172*H172,2)</f>
        <v>33114</v>
      </c>
      <c r="BL172" s="13" t="s">
        <v>220</v>
      </c>
      <c r="BM172" s="145" t="s">
        <v>646</v>
      </c>
    </row>
    <row r="173" spans="2:65" s="1" customFormat="1" ht="19.5" x14ac:dyDescent="0.2">
      <c r="B173" s="25"/>
      <c r="D173" s="147" t="s">
        <v>167</v>
      </c>
      <c r="F173" s="148" t="s">
        <v>321</v>
      </c>
      <c r="L173" s="25"/>
      <c r="M173" s="149"/>
      <c r="T173" s="49"/>
      <c r="AT173" s="13" t="s">
        <v>167</v>
      </c>
      <c r="AU173" s="13" t="s">
        <v>82</v>
      </c>
    </row>
    <row r="174" spans="2:65" s="1" customFormat="1" ht="37.9" customHeight="1" x14ac:dyDescent="0.2">
      <c r="B174" s="25"/>
      <c r="C174" s="150" t="s">
        <v>273</v>
      </c>
      <c r="D174" s="150" t="s">
        <v>313</v>
      </c>
      <c r="E174" s="151" t="s">
        <v>323</v>
      </c>
      <c r="F174" s="152" t="s">
        <v>324</v>
      </c>
      <c r="G174" s="153" t="s">
        <v>162</v>
      </c>
      <c r="H174" s="154">
        <v>156.15100000000001</v>
      </c>
      <c r="I174" s="155">
        <v>179</v>
      </c>
      <c r="J174" s="155">
        <f>ROUND(I174*H174,2)</f>
        <v>27951.03</v>
      </c>
      <c r="K174" s="156"/>
      <c r="L174" s="157"/>
      <c r="M174" s="158" t="s">
        <v>1</v>
      </c>
      <c r="N174" s="159" t="s">
        <v>38</v>
      </c>
      <c r="O174" s="143">
        <v>0</v>
      </c>
      <c r="P174" s="143">
        <f>O174*H174</f>
        <v>0</v>
      </c>
      <c r="Q174" s="143">
        <v>4.4999999999999997E-3</v>
      </c>
      <c r="R174" s="143">
        <f>Q174*H174</f>
        <v>0.70267950000000001</v>
      </c>
      <c r="S174" s="143">
        <v>0</v>
      </c>
      <c r="T174" s="144">
        <f>S174*H174</f>
        <v>0</v>
      </c>
      <c r="AR174" s="145" t="s">
        <v>286</v>
      </c>
      <c r="AT174" s="145" t="s">
        <v>313</v>
      </c>
      <c r="AU174" s="145" t="s">
        <v>82</v>
      </c>
      <c r="AY174" s="13" t="s">
        <v>151</v>
      </c>
      <c r="BE174" s="146">
        <f>IF(N174="základní",J174,0)</f>
        <v>27951.03</v>
      </c>
      <c r="BF174" s="146">
        <f>IF(N174="snížená",J174,0)</f>
        <v>0</v>
      </c>
      <c r="BG174" s="146">
        <f>IF(N174="zákl. přenesená",J174,0)</f>
        <v>0</v>
      </c>
      <c r="BH174" s="146">
        <f>IF(N174="sníž. přenesená",J174,0)</f>
        <v>0</v>
      </c>
      <c r="BI174" s="146">
        <f>IF(N174="nulová",J174,0)</f>
        <v>0</v>
      </c>
      <c r="BJ174" s="13" t="s">
        <v>80</v>
      </c>
      <c r="BK174" s="146">
        <f>ROUND(I174*H174,2)</f>
        <v>27951.03</v>
      </c>
      <c r="BL174" s="13" t="s">
        <v>220</v>
      </c>
      <c r="BM174" s="145" t="s">
        <v>647</v>
      </c>
    </row>
    <row r="175" spans="2:65" s="1" customFormat="1" ht="44.25" customHeight="1" x14ac:dyDescent="0.2">
      <c r="B175" s="25"/>
      <c r="C175" s="150" t="s">
        <v>278</v>
      </c>
      <c r="D175" s="150" t="s">
        <v>313</v>
      </c>
      <c r="E175" s="151" t="s">
        <v>327</v>
      </c>
      <c r="F175" s="152" t="s">
        <v>328</v>
      </c>
      <c r="G175" s="153" t="s">
        <v>162</v>
      </c>
      <c r="H175" s="154">
        <v>156.15100000000001</v>
      </c>
      <c r="I175" s="155">
        <v>173</v>
      </c>
      <c r="J175" s="155">
        <f>ROUND(I175*H175,2)</f>
        <v>27014.12</v>
      </c>
      <c r="K175" s="156"/>
      <c r="L175" s="157"/>
      <c r="M175" s="158" t="s">
        <v>1</v>
      </c>
      <c r="N175" s="159" t="s">
        <v>38</v>
      </c>
      <c r="O175" s="143">
        <v>0</v>
      </c>
      <c r="P175" s="143">
        <f>O175*H175</f>
        <v>0</v>
      </c>
      <c r="Q175" s="143">
        <v>5.4000000000000003E-3</v>
      </c>
      <c r="R175" s="143">
        <f>Q175*H175</f>
        <v>0.84321540000000006</v>
      </c>
      <c r="S175" s="143">
        <v>0</v>
      </c>
      <c r="T175" s="144">
        <f>S175*H175</f>
        <v>0</v>
      </c>
      <c r="AR175" s="145" t="s">
        <v>286</v>
      </c>
      <c r="AT175" s="145" t="s">
        <v>313</v>
      </c>
      <c r="AU175" s="145" t="s">
        <v>82</v>
      </c>
      <c r="AY175" s="13" t="s">
        <v>151</v>
      </c>
      <c r="BE175" s="146">
        <f>IF(N175="základní",J175,0)</f>
        <v>27014.12</v>
      </c>
      <c r="BF175" s="146">
        <f>IF(N175="snížená",J175,0)</f>
        <v>0</v>
      </c>
      <c r="BG175" s="146">
        <f>IF(N175="zákl. přenesená",J175,0)</f>
        <v>0</v>
      </c>
      <c r="BH175" s="146">
        <f>IF(N175="sníž. přenesená",J175,0)</f>
        <v>0</v>
      </c>
      <c r="BI175" s="146">
        <f>IF(N175="nulová",J175,0)</f>
        <v>0</v>
      </c>
      <c r="BJ175" s="13" t="s">
        <v>80</v>
      </c>
      <c r="BK175" s="146">
        <f>ROUND(I175*H175,2)</f>
        <v>27014.12</v>
      </c>
      <c r="BL175" s="13" t="s">
        <v>220</v>
      </c>
      <c r="BM175" s="145" t="s">
        <v>648</v>
      </c>
    </row>
    <row r="176" spans="2:65" s="1" customFormat="1" ht="24.2" customHeight="1" x14ac:dyDescent="0.2">
      <c r="B176" s="25"/>
      <c r="C176" s="135" t="s">
        <v>282</v>
      </c>
      <c r="D176" s="135" t="s">
        <v>154</v>
      </c>
      <c r="E176" s="136" t="s">
        <v>331</v>
      </c>
      <c r="F176" s="137" t="s">
        <v>332</v>
      </c>
      <c r="G176" s="138" t="s">
        <v>209</v>
      </c>
      <c r="H176" s="139">
        <v>1.6970000000000001</v>
      </c>
      <c r="I176" s="140">
        <v>1190.4100000000001</v>
      </c>
      <c r="J176" s="140">
        <f>ROUND(I176*H176,2)</f>
        <v>2020.13</v>
      </c>
      <c r="K176" s="141"/>
      <c r="L176" s="25"/>
      <c r="M176" s="142" t="s">
        <v>1</v>
      </c>
      <c r="N176" s="112" t="s">
        <v>38</v>
      </c>
      <c r="O176" s="143">
        <v>1.5669999999999999</v>
      </c>
      <c r="P176" s="143">
        <f>O176*H176</f>
        <v>2.6591990000000001</v>
      </c>
      <c r="Q176" s="143">
        <v>0</v>
      </c>
      <c r="R176" s="143">
        <f>Q176*H176</f>
        <v>0</v>
      </c>
      <c r="S176" s="143">
        <v>0</v>
      </c>
      <c r="T176" s="144">
        <f>S176*H176</f>
        <v>0</v>
      </c>
      <c r="AR176" s="145" t="s">
        <v>220</v>
      </c>
      <c r="AT176" s="145" t="s">
        <v>154</v>
      </c>
      <c r="AU176" s="145" t="s">
        <v>82</v>
      </c>
      <c r="AY176" s="13" t="s">
        <v>151</v>
      </c>
      <c r="BE176" s="146">
        <f>IF(N176="základní",J176,0)</f>
        <v>2020.13</v>
      </c>
      <c r="BF176" s="146">
        <f>IF(N176="snížená",J176,0)</f>
        <v>0</v>
      </c>
      <c r="BG176" s="146">
        <f>IF(N176="zákl. přenesená",J176,0)</f>
        <v>0</v>
      </c>
      <c r="BH176" s="146">
        <f>IF(N176="sníž. přenesená",J176,0)</f>
        <v>0</v>
      </c>
      <c r="BI176" s="146">
        <f>IF(N176="nulová",J176,0)</f>
        <v>0</v>
      </c>
      <c r="BJ176" s="13" t="s">
        <v>80</v>
      </c>
      <c r="BK176" s="146">
        <f>ROUND(I176*H176,2)</f>
        <v>2020.13</v>
      </c>
      <c r="BL176" s="13" t="s">
        <v>220</v>
      </c>
      <c r="BM176" s="145" t="s">
        <v>649</v>
      </c>
    </row>
    <row r="177" spans="2:65" s="1" customFormat="1" ht="24.2" customHeight="1" x14ac:dyDescent="0.2">
      <c r="B177" s="25"/>
      <c r="C177" s="135" t="s">
        <v>286</v>
      </c>
      <c r="D177" s="135" t="s">
        <v>154</v>
      </c>
      <c r="E177" s="136" t="s">
        <v>335</v>
      </c>
      <c r="F177" s="137" t="s">
        <v>336</v>
      </c>
      <c r="G177" s="138" t="s">
        <v>209</v>
      </c>
      <c r="H177" s="139">
        <v>1.6970000000000001</v>
      </c>
      <c r="I177" s="140">
        <v>637.34</v>
      </c>
      <c r="J177" s="140">
        <f>ROUND(I177*H177,2)</f>
        <v>1081.57</v>
      </c>
      <c r="K177" s="141"/>
      <c r="L177" s="25"/>
      <c r="M177" s="142" t="s">
        <v>1</v>
      </c>
      <c r="N177" s="112" t="s">
        <v>38</v>
      </c>
      <c r="O177" s="143">
        <v>1.36</v>
      </c>
      <c r="P177" s="143">
        <f>O177*H177</f>
        <v>2.3079200000000002</v>
      </c>
      <c r="Q177" s="143">
        <v>0</v>
      </c>
      <c r="R177" s="143">
        <f>Q177*H177</f>
        <v>0</v>
      </c>
      <c r="S177" s="143">
        <v>0</v>
      </c>
      <c r="T177" s="144">
        <f>S177*H177</f>
        <v>0</v>
      </c>
      <c r="AR177" s="145" t="s">
        <v>220</v>
      </c>
      <c r="AT177" s="145" t="s">
        <v>154</v>
      </c>
      <c r="AU177" s="145" t="s">
        <v>82</v>
      </c>
      <c r="AY177" s="13" t="s">
        <v>151</v>
      </c>
      <c r="BE177" s="146">
        <f>IF(N177="základní",J177,0)</f>
        <v>1081.57</v>
      </c>
      <c r="BF177" s="146">
        <f>IF(N177="snížená",J177,0)</f>
        <v>0</v>
      </c>
      <c r="BG177" s="146">
        <f>IF(N177="zákl. přenesená",J177,0)</f>
        <v>0</v>
      </c>
      <c r="BH177" s="146">
        <f>IF(N177="sníž. přenesená",J177,0)</f>
        <v>0</v>
      </c>
      <c r="BI177" s="146">
        <f>IF(N177="nulová",J177,0)</f>
        <v>0</v>
      </c>
      <c r="BJ177" s="13" t="s">
        <v>80</v>
      </c>
      <c r="BK177" s="146">
        <f>ROUND(I177*H177,2)</f>
        <v>1081.57</v>
      </c>
      <c r="BL177" s="13" t="s">
        <v>220</v>
      </c>
      <c r="BM177" s="145" t="s">
        <v>650</v>
      </c>
    </row>
    <row r="178" spans="2:65" s="11" customFormat="1" ht="22.9" customHeight="1" x14ac:dyDescent="0.2">
      <c r="B178" s="124"/>
      <c r="D178" s="125" t="s">
        <v>72</v>
      </c>
      <c r="E178" s="133" t="s">
        <v>338</v>
      </c>
      <c r="F178" s="133" t="s">
        <v>339</v>
      </c>
      <c r="J178" s="134">
        <f>BK178</f>
        <v>23408.120000000003</v>
      </c>
      <c r="L178" s="124"/>
      <c r="M178" s="128"/>
      <c r="P178" s="129">
        <f>SUM(P179:P185)</f>
        <v>18.830297999999999</v>
      </c>
      <c r="R178" s="129">
        <f>SUM(R179:R185)</f>
        <v>0.19097149999999999</v>
      </c>
      <c r="T178" s="130">
        <f>SUM(T179:T185)</f>
        <v>0</v>
      </c>
      <c r="AR178" s="125" t="s">
        <v>82</v>
      </c>
      <c r="AT178" s="131" t="s">
        <v>72</v>
      </c>
      <c r="AU178" s="131" t="s">
        <v>80</v>
      </c>
      <c r="AY178" s="125" t="s">
        <v>151</v>
      </c>
      <c r="BK178" s="132">
        <f>SUM(BK179:BK185)</f>
        <v>23408.120000000003</v>
      </c>
    </row>
    <row r="179" spans="2:65" s="1" customFormat="1" ht="24.2" customHeight="1" x14ac:dyDescent="0.2">
      <c r="B179" s="25"/>
      <c r="C179" s="135" t="s">
        <v>290</v>
      </c>
      <c r="D179" s="135" t="s">
        <v>154</v>
      </c>
      <c r="E179" s="136" t="s">
        <v>341</v>
      </c>
      <c r="F179" s="137" t="s">
        <v>342</v>
      </c>
      <c r="G179" s="138" t="s">
        <v>162</v>
      </c>
      <c r="H179" s="139">
        <v>133.97800000000001</v>
      </c>
      <c r="I179" s="140">
        <v>49.64</v>
      </c>
      <c r="J179" s="140">
        <f t="shared" ref="J179:J185" si="20">ROUND(I179*H179,2)</f>
        <v>6650.67</v>
      </c>
      <c r="K179" s="141"/>
      <c r="L179" s="25"/>
      <c r="M179" s="142" t="s">
        <v>1</v>
      </c>
      <c r="N179" s="112" t="s">
        <v>38</v>
      </c>
      <c r="O179" s="143">
        <v>0.111</v>
      </c>
      <c r="P179" s="143">
        <f t="shared" ref="P179:P185" si="21">O179*H179</f>
        <v>14.871558</v>
      </c>
      <c r="Q179" s="143">
        <v>0</v>
      </c>
      <c r="R179" s="143">
        <f t="shared" ref="R179:R185" si="22">Q179*H179</f>
        <v>0</v>
      </c>
      <c r="S179" s="143">
        <v>0</v>
      </c>
      <c r="T179" s="144">
        <f t="shared" ref="T179:T185" si="23">S179*H179</f>
        <v>0</v>
      </c>
      <c r="AR179" s="145" t="s">
        <v>220</v>
      </c>
      <c r="AT179" s="145" t="s">
        <v>154</v>
      </c>
      <c r="AU179" s="145" t="s">
        <v>82</v>
      </c>
      <c r="AY179" s="13" t="s">
        <v>151</v>
      </c>
      <c r="BE179" s="146">
        <f t="shared" ref="BE179:BE185" si="24">IF(N179="základní",J179,0)</f>
        <v>6650.67</v>
      </c>
      <c r="BF179" s="146">
        <f t="shared" ref="BF179:BF185" si="25">IF(N179="snížená",J179,0)</f>
        <v>0</v>
      </c>
      <c r="BG179" s="146">
        <f t="shared" ref="BG179:BG185" si="26">IF(N179="zákl. přenesená",J179,0)</f>
        <v>0</v>
      </c>
      <c r="BH179" s="146">
        <f t="shared" ref="BH179:BH185" si="27">IF(N179="sníž. přenesená",J179,0)</f>
        <v>0</v>
      </c>
      <c r="BI179" s="146">
        <f t="shared" ref="BI179:BI185" si="28">IF(N179="nulová",J179,0)</f>
        <v>0</v>
      </c>
      <c r="BJ179" s="13" t="s">
        <v>80</v>
      </c>
      <c r="BK179" s="146">
        <f t="shared" ref="BK179:BK185" si="29">ROUND(I179*H179,2)</f>
        <v>6650.67</v>
      </c>
      <c r="BL179" s="13" t="s">
        <v>220</v>
      </c>
      <c r="BM179" s="145" t="s">
        <v>651</v>
      </c>
    </row>
    <row r="180" spans="2:65" s="1" customFormat="1" ht="24.2" customHeight="1" x14ac:dyDescent="0.2">
      <c r="B180" s="25"/>
      <c r="C180" s="150" t="s">
        <v>294</v>
      </c>
      <c r="D180" s="150" t="s">
        <v>313</v>
      </c>
      <c r="E180" s="151" t="s">
        <v>345</v>
      </c>
      <c r="F180" s="152" t="s">
        <v>346</v>
      </c>
      <c r="G180" s="153" t="s">
        <v>162</v>
      </c>
      <c r="H180" s="154">
        <v>131.63900000000001</v>
      </c>
      <c r="I180" s="155">
        <v>82.4</v>
      </c>
      <c r="J180" s="155">
        <f t="shared" si="20"/>
        <v>10847.05</v>
      </c>
      <c r="K180" s="156"/>
      <c r="L180" s="157"/>
      <c r="M180" s="158" t="s">
        <v>1</v>
      </c>
      <c r="N180" s="159" t="s">
        <v>38</v>
      </c>
      <c r="O180" s="143">
        <v>0</v>
      </c>
      <c r="P180" s="143">
        <f t="shared" si="21"/>
        <v>0</v>
      </c>
      <c r="Q180" s="143">
        <v>8.9999999999999998E-4</v>
      </c>
      <c r="R180" s="143">
        <f t="shared" si="22"/>
        <v>0.1184751</v>
      </c>
      <c r="S180" s="143">
        <v>0</v>
      </c>
      <c r="T180" s="144">
        <f t="shared" si="23"/>
        <v>0</v>
      </c>
      <c r="AR180" s="145" t="s">
        <v>286</v>
      </c>
      <c r="AT180" s="145" t="s">
        <v>313</v>
      </c>
      <c r="AU180" s="145" t="s">
        <v>82</v>
      </c>
      <c r="AY180" s="13" t="s">
        <v>151</v>
      </c>
      <c r="BE180" s="146">
        <f t="shared" si="24"/>
        <v>10847.05</v>
      </c>
      <c r="BF180" s="146">
        <f t="shared" si="25"/>
        <v>0</v>
      </c>
      <c r="BG180" s="146">
        <f t="shared" si="26"/>
        <v>0</v>
      </c>
      <c r="BH180" s="146">
        <f t="shared" si="27"/>
        <v>0</v>
      </c>
      <c r="BI180" s="146">
        <f t="shared" si="28"/>
        <v>0</v>
      </c>
      <c r="BJ180" s="13" t="s">
        <v>80</v>
      </c>
      <c r="BK180" s="146">
        <f t="shared" si="29"/>
        <v>10847.05</v>
      </c>
      <c r="BL180" s="13" t="s">
        <v>220</v>
      </c>
      <c r="BM180" s="145" t="s">
        <v>652</v>
      </c>
    </row>
    <row r="181" spans="2:65" s="1" customFormat="1" ht="24.2" customHeight="1" x14ac:dyDescent="0.2">
      <c r="B181" s="25"/>
      <c r="C181" s="150" t="s">
        <v>300</v>
      </c>
      <c r="D181" s="150" t="s">
        <v>313</v>
      </c>
      <c r="E181" s="151" t="s">
        <v>653</v>
      </c>
      <c r="F181" s="152" t="s">
        <v>654</v>
      </c>
      <c r="G181" s="153" t="s">
        <v>162</v>
      </c>
      <c r="H181" s="154">
        <v>5.0179999999999998</v>
      </c>
      <c r="I181" s="155">
        <v>217</v>
      </c>
      <c r="J181" s="155">
        <f t="shared" si="20"/>
        <v>1088.9100000000001</v>
      </c>
      <c r="K181" s="156"/>
      <c r="L181" s="157"/>
      <c r="M181" s="158" t="s">
        <v>1</v>
      </c>
      <c r="N181" s="159" t="s">
        <v>38</v>
      </c>
      <c r="O181" s="143">
        <v>0</v>
      </c>
      <c r="P181" s="143">
        <f t="shared" si="21"/>
        <v>0</v>
      </c>
      <c r="Q181" s="143">
        <v>2E-3</v>
      </c>
      <c r="R181" s="143">
        <f t="shared" si="22"/>
        <v>1.0036E-2</v>
      </c>
      <c r="S181" s="143">
        <v>0</v>
      </c>
      <c r="T181" s="144">
        <f t="shared" si="23"/>
        <v>0</v>
      </c>
      <c r="AR181" s="145" t="s">
        <v>286</v>
      </c>
      <c r="AT181" s="145" t="s">
        <v>313</v>
      </c>
      <c r="AU181" s="145" t="s">
        <v>82</v>
      </c>
      <c r="AY181" s="13" t="s">
        <v>151</v>
      </c>
      <c r="BE181" s="146">
        <f t="shared" si="24"/>
        <v>1088.9100000000001</v>
      </c>
      <c r="BF181" s="146">
        <f t="shared" si="25"/>
        <v>0</v>
      </c>
      <c r="BG181" s="146">
        <f t="shared" si="26"/>
        <v>0</v>
      </c>
      <c r="BH181" s="146">
        <f t="shared" si="27"/>
        <v>0</v>
      </c>
      <c r="BI181" s="146">
        <f t="shared" si="28"/>
        <v>0</v>
      </c>
      <c r="BJ181" s="13" t="s">
        <v>80</v>
      </c>
      <c r="BK181" s="146">
        <f t="shared" si="29"/>
        <v>1088.9100000000001</v>
      </c>
      <c r="BL181" s="13" t="s">
        <v>220</v>
      </c>
      <c r="BM181" s="145" t="s">
        <v>655</v>
      </c>
    </row>
    <row r="182" spans="2:65" s="1" customFormat="1" ht="24.2" customHeight="1" x14ac:dyDescent="0.2">
      <c r="B182" s="25"/>
      <c r="C182" s="135" t="s">
        <v>308</v>
      </c>
      <c r="D182" s="135" t="s">
        <v>154</v>
      </c>
      <c r="E182" s="136" t="s">
        <v>349</v>
      </c>
      <c r="F182" s="137" t="s">
        <v>350</v>
      </c>
      <c r="G182" s="138" t="s">
        <v>162</v>
      </c>
      <c r="H182" s="139">
        <v>133.97800000000001</v>
      </c>
      <c r="I182" s="140">
        <v>13.98</v>
      </c>
      <c r="J182" s="140">
        <f t="shared" si="20"/>
        <v>1873.01</v>
      </c>
      <c r="K182" s="141"/>
      <c r="L182" s="25"/>
      <c r="M182" s="142" t="s">
        <v>1</v>
      </c>
      <c r="N182" s="112" t="s">
        <v>38</v>
      </c>
      <c r="O182" s="143">
        <v>2.5000000000000001E-2</v>
      </c>
      <c r="P182" s="143">
        <f t="shared" si="21"/>
        <v>3.3494500000000005</v>
      </c>
      <c r="Q182" s="143">
        <v>0</v>
      </c>
      <c r="R182" s="143">
        <f t="shared" si="22"/>
        <v>0</v>
      </c>
      <c r="S182" s="143">
        <v>0</v>
      </c>
      <c r="T182" s="144">
        <f t="shared" si="23"/>
        <v>0</v>
      </c>
      <c r="AR182" s="145" t="s">
        <v>220</v>
      </c>
      <c r="AT182" s="145" t="s">
        <v>154</v>
      </c>
      <c r="AU182" s="145" t="s">
        <v>82</v>
      </c>
      <c r="AY182" s="13" t="s">
        <v>151</v>
      </c>
      <c r="BE182" s="146">
        <f t="shared" si="24"/>
        <v>1873.01</v>
      </c>
      <c r="BF182" s="146">
        <f t="shared" si="25"/>
        <v>0</v>
      </c>
      <c r="BG182" s="146">
        <f t="shared" si="26"/>
        <v>0</v>
      </c>
      <c r="BH182" s="146">
        <f t="shared" si="27"/>
        <v>0</v>
      </c>
      <c r="BI182" s="146">
        <f t="shared" si="28"/>
        <v>0</v>
      </c>
      <c r="BJ182" s="13" t="s">
        <v>80</v>
      </c>
      <c r="BK182" s="146">
        <f t="shared" si="29"/>
        <v>1873.01</v>
      </c>
      <c r="BL182" s="13" t="s">
        <v>220</v>
      </c>
      <c r="BM182" s="145" t="s">
        <v>656</v>
      </c>
    </row>
    <row r="183" spans="2:65" s="1" customFormat="1" ht="16.5" customHeight="1" x14ac:dyDescent="0.2">
      <c r="B183" s="25"/>
      <c r="C183" s="150" t="s">
        <v>312</v>
      </c>
      <c r="D183" s="150" t="s">
        <v>313</v>
      </c>
      <c r="E183" s="151" t="s">
        <v>353</v>
      </c>
      <c r="F183" s="152" t="s">
        <v>354</v>
      </c>
      <c r="G183" s="153" t="s">
        <v>162</v>
      </c>
      <c r="H183" s="154">
        <v>156.15100000000001</v>
      </c>
      <c r="I183" s="155">
        <v>16.7</v>
      </c>
      <c r="J183" s="155">
        <f t="shared" si="20"/>
        <v>2607.7199999999998</v>
      </c>
      <c r="K183" s="156"/>
      <c r="L183" s="157"/>
      <c r="M183" s="158" t="s">
        <v>1</v>
      </c>
      <c r="N183" s="159" t="s">
        <v>38</v>
      </c>
      <c r="O183" s="143">
        <v>0</v>
      </c>
      <c r="P183" s="143">
        <f t="shared" si="21"/>
        <v>0</v>
      </c>
      <c r="Q183" s="143">
        <v>4.0000000000000002E-4</v>
      </c>
      <c r="R183" s="143">
        <f t="shared" si="22"/>
        <v>6.2460400000000006E-2</v>
      </c>
      <c r="S183" s="143">
        <v>0</v>
      </c>
      <c r="T183" s="144">
        <f t="shared" si="23"/>
        <v>0</v>
      </c>
      <c r="AR183" s="145" t="s">
        <v>286</v>
      </c>
      <c r="AT183" s="145" t="s">
        <v>313</v>
      </c>
      <c r="AU183" s="145" t="s">
        <v>82</v>
      </c>
      <c r="AY183" s="13" t="s">
        <v>151</v>
      </c>
      <c r="BE183" s="146">
        <f t="shared" si="24"/>
        <v>2607.7199999999998</v>
      </c>
      <c r="BF183" s="146">
        <f t="shared" si="25"/>
        <v>0</v>
      </c>
      <c r="BG183" s="146">
        <f t="shared" si="26"/>
        <v>0</v>
      </c>
      <c r="BH183" s="146">
        <f t="shared" si="27"/>
        <v>0</v>
      </c>
      <c r="BI183" s="146">
        <f t="shared" si="28"/>
        <v>0</v>
      </c>
      <c r="BJ183" s="13" t="s">
        <v>80</v>
      </c>
      <c r="BK183" s="146">
        <f t="shared" si="29"/>
        <v>2607.7199999999998</v>
      </c>
      <c r="BL183" s="13" t="s">
        <v>220</v>
      </c>
      <c r="BM183" s="145" t="s">
        <v>657</v>
      </c>
    </row>
    <row r="184" spans="2:65" s="1" customFormat="1" ht="24.2" customHeight="1" x14ac:dyDescent="0.2">
      <c r="B184" s="25"/>
      <c r="C184" s="135" t="s">
        <v>317</v>
      </c>
      <c r="D184" s="135" t="s">
        <v>154</v>
      </c>
      <c r="E184" s="136" t="s">
        <v>357</v>
      </c>
      <c r="F184" s="137" t="s">
        <v>358</v>
      </c>
      <c r="G184" s="138" t="s">
        <v>209</v>
      </c>
      <c r="H184" s="139">
        <v>0.191</v>
      </c>
      <c r="I184" s="140">
        <v>1104.55</v>
      </c>
      <c r="J184" s="140">
        <f t="shared" si="20"/>
        <v>210.97</v>
      </c>
      <c r="K184" s="141"/>
      <c r="L184" s="25"/>
      <c r="M184" s="142" t="s">
        <v>1</v>
      </c>
      <c r="N184" s="112" t="s">
        <v>38</v>
      </c>
      <c r="O184" s="143">
        <v>1.74</v>
      </c>
      <c r="P184" s="143">
        <f t="shared" si="21"/>
        <v>0.33234000000000002</v>
      </c>
      <c r="Q184" s="143">
        <v>0</v>
      </c>
      <c r="R184" s="143">
        <f t="shared" si="22"/>
        <v>0</v>
      </c>
      <c r="S184" s="143">
        <v>0</v>
      </c>
      <c r="T184" s="144">
        <f t="shared" si="23"/>
        <v>0</v>
      </c>
      <c r="AR184" s="145" t="s">
        <v>220</v>
      </c>
      <c r="AT184" s="145" t="s">
        <v>154</v>
      </c>
      <c r="AU184" s="145" t="s">
        <v>82</v>
      </c>
      <c r="AY184" s="13" t="s">
        <v>151</v>
      </c>
      <c r="BE184" s="146">
        <f t="shared" si="24"/>
        <v>210.97</v>
      </c>
      <c r="BF184" s="146">
        <f t="shared" si="25"/>
        <v>0</v>
      </c>
      <c r="BG184" s="146">
        <f t="shared" si="26"/>
        <v>0</v>
      </c>
      <c r="BH184" s="146">
        <f t="shared" si="27"/>
        <v>0</v>
      </c>
      <c r="BI184" s="146">
        <f t="shared" si="28"/>
        <v>0</v>
      </c>
      <c r="BJ184" s="13" t="s">
        <v>80</v>
      </c>
      <c r="BK184" s="146">
        <f t="shared" si="29"/>
        <v>210.97</v>
      </c>
      <c r="BL184" s="13" t="s">
        <v>220</v>
      </c>
      <c r="BM184" s="145" t="s">
        <v>658</v>
      </c>
    </row>
    <row r="185" spans="2:65" s="1" customFormat="1" ht="24.2" customHeight="1" x14ac:dyDescent="0.2">
      <c r="B185" s="25"/>
      <c r="C185" s="135" t="s">
        <v>322</v>
      </c>
      <c r="D185" s="135" t="s">
        <v>154</v>
      </c>
      <c r="E185" s="136" t="s">
        <v>361</v>
      </c>
      <c r="F185" s="137" t="s">
        <v>362</v>
      </c>
      <c r="G185" s="138" t="s">
        <v>209</v>
      </c>
      <c r="H185" s="139">
        <v>0.191</v>
      </c>
      <c r="I185" s="140">
        <v>679.52</v>
      </c>
      <c r="J185" s="140">
        <f t="shared" si="20"/>
        <v>129.79</v>
      </c>
      <c r="K185" s="141"/>
      <c r="L185" s="25"/>
      <c r="M185" s="142" t="s">
        <v>1</v>
      </c>
      <c r="N185" s="112" t="s">
        <v>38</v>
      </c>
      <c r="O185" s="143">
        <v>1.45</v>
      </c>
      <c r="P185" s="143">
        <f t="shared" si="21"/>
        <v>0.27694999999999997</v>
      </c>
      <c r="Q185" s="143">
        <v>0</v>
      </c>
      <c r="R185" s="143">
        <f t="shared" si="22"/>
        <v>0</v>
      </c>
      <c r="S185" s="143">
        <v>0</v>
      </c>
      <c r="T185" s="144">
        <f t="shared" si="23"/>
        <v>0</v>
      </c>
      <c r="AR185" s="145" t="s">
        <v>220</v>
      </c>
      <c r="AT185" s="145" t="s">
        <v>154</v>
      </c>
      <c r="AU185" s="145" t="s">
        <v>82</v>
      </c>
      <c r="AY185" s="13" t="s">
        <v>151</v>
      </c>
      <c r="BE185" s="146">
        <f t="shared" si="24"/>
        <v>129.79</v>
      </c>
      <c r="BF185" s="146">
        <f t="shared" si="25"/>
        <v>0</v>
      </c>
      <c r="BG185" s="146">
        <f t="shared" si="26"/>
        <v>0</v>
      </c>
      <c r="BH185" s="146">
        <f t="shared" si="27"/>
        <v>0</v>
      </c>
      <c r="BI185" s="146">
        <f t="shared" si="28"/>
        <v>0</v>
      </c>
      <c r="BJ185" s="13" t="s">
        <v>80</v>
      </c>
      <c r="BK185" s="146">
        <f t="shared" si="29"/>
        <v>129.79</v>
      </c>
      <c r="BL185" s="13" t="s">
        <v>220</v>
      </c>
      <c r="BM185" s="145" t="s">
        <v>659</v>
      </c>
    </row>
    <row r="186" spans="2:65" s="11" customFormat="1" ht="22.9" customHeight="1" x14ac:dyDescent="0.2">
      <c r="B186" s="124"/>
      <c r="D186" s="125" t="s">
        <v>72</v>
      </c>
      <c r="E186" s="133" t="s">
        <v>660</v>
      </c>
      <c r="F186" s="133" t="s">
        <v>661</v>
      </c>
      <c r="J186" s="134">
        <f>BK186</f>
        <v>35314</v>
      </c>
      <c r="L186" s="124"/>
      <c r="M186" s="128"/>
      <c r="P186" s="129">
        <f>SUM(P187:P191)</f>
        <v>30.830482999999997</v>
      </c>
      <c r="R186" s="129">
        <f>SUM(R187:R191)</f>
        <v>0.84594927549999999</v>
      </c>
      <c r="T186" s="130">
        <f>SUM(T187:T191)</f>
        <v>0</v>
      </c>
      <c r="AR186" s="125" t="s">
        <v>82</v>
      </c>
      <c r="AT186" s="131" t="s">
        <v>72</v>
      </c>
      <c r="AU186" s="131" t="s">
        <v>80</v>
      </c>
      <c r="AY186" s="125" t="s">
        <v>151</v>
      </c>
      <c r="BK186" s="132">
        <f>SUM(BK187:BK191)</f>
        <v>35314</v>
      </c>
    </row>
    <row r="187" spans="2:65" s="1" customFormat="1" ht="33" customHeight="1" x14ac:dyDescent="0.2">
      <c r="B187" s="25"/>
      <c r="C187" s="135" t="s">
        <v>326</v>
      </c>
      <c r="D187" s="135" t="s">
        <v>154</v>
      </c>
      <c r="E187" s="136" t="s">
        <v>662</v>
      </c>
      <c r="F187" s="137" t="s">
        <v>663</v>
      </c>
      <c r="G187" s="138" t="s">
        <v>162</v>
      </c>
      <c r="H187" s="139">
        <v>27.582999999999998</v>
      </c>
      <c r="I187" s="140">
        <v>1173.4000000000001</v>
      </c>
      <c r="J187" s="140">
        <f>ROUND(I187*H187,2)</f>
        <v>32365.89</v>
      </c>
      <c r="K187" s="141"/>
      <c r="L187" s="25"/>
      <c r="M187" s="142" t="s">
        <v>1</v>
      </c>
      <c r="N187" s="112" t="s">
        <v>38</v>
      </c>
      <c r="O187" s="143">
        <v>0.95899999999999996</v>
      </c>
      <c r="P187" s="143">
        <f>O187*H187</f>
        <v>26.452096999999998</v>
      </c>
      <c r="Q187" s="143">
        <v>3.05285E-2</v>
      </c>
      <c r="R187" s="143">
        <f>Q187*H187</f>
        <v>0.84206761549999998</v>
      </c>
      <c r="S187" s="143">
        <v>0</v>
      </c>
      <c r="T187" s="144">
        <f>S187*H187</f>
        <v>0</v>
      </c>
      <c r="AR187" s="145" t="s">
        <v>220</v>
      </c>
      <c r="AT187" s="145" t="s">
        <v>154</v>
      </c>
      <c r="AU187" s="145" t="s">
        <v>82</v>
      </c>
      <c r="AY187" s="13" t="s">
        <v>151</v>
      </c>
      <c r="BE187" s="146">
        <f>IF(N187="základní",J187,0)</f>
        <v>32365.89</v>
      </c>
      <c r="BF187" s="146">
        <f>IF(N187="snížená",J187,0)</f>
        <v>0</v>
      </c>
      <c r="BG187" s="146">
        <f>IF(N187="zákl. přenesená",J187,0)</f>
        <v>0</v>
      </c>
      <c r="BH187" s="146">
        <f>IF(N187="sníž. přenesená",J187,0)</f>
        <v>0</v>
      </c>
      <c r="BI187" s="146">
        <f>IF(N187="nulová",J187,0)</f>
        <v>0</v>
      </c>
      <c r="BJ187" s="13" t="s">
        <v>80</v>
      </c>
      <c r="BK187" s="146">
        <f>ROUND(I187*H187,2)</f>
        <v>32365.89</v>
      </c>
      <c r="BL187" s="13" t="s">
        <v>220</v>
      </c>
      <c r="BM187" s="145" t="s">
        <v>664</v>
      </c>
    </row>
    <row r="188" spans="2:65" s="1" customFormat="1" ht="16.5" customHeight="1" x14ac:dyDescent="0.2">
      <c r="B188" s="25"/>
      <c r="C188" s="135" t="s">
        <v>330</v>
      </c>
      <c r="D188" s="135" t="s">
        <v>154</v>
      </c>
      <c r="E188" s="136" t="s">
        <v>665</v>
      </c>
      <c r="F188" s="137" t="s">
        <v>666</v>
      </c>
      <c r="G188" s="138" t="s">
        <v>162</v>
      </c>
      <c r="H188" s="139">
        <v>27.582999999999998</v>
      </c>
      <c r="I188" s="140">
        <v>36.200000000000003</v>
      </c>
      <c r="J188" s="140">
        <f>ROUND(I188*H188,2)</f>
        <v>998.5</v>
      </c>
      <c r="K188" s="141"/>
      <c r="L188" s="25"/>
      <c r="M188" s="142" t="s">
        <v>1</v>
      </c>
      <c r="N188" s="112" t="s">
        <v>38</v>
      </c>
      <c r="O188" s="143">
        <v>3.2000000000000001E-2</v>
      </c>
      <c r="P188" s="143">
        <f>O188*H188</f>
        <v>0.882656</v>
      </c>
      <c r="Q188" s="143">
        <v>1E-4</v>
      </c>
      <c r="R188" s="143">
        <f>Q188*H188</f>
        <v>2.7583E-3</v>
      </c>
      <c r="S188" s="143">
        <v>0</v>
      </c>
      <c r="T188" s="144">
        <f>S188*H188</f>
        <v>0</v>
      </c>
      <c r="AR188" s="145" t="s">
        <v>220</v>
      </c>
      <c r="AT188" s="145" t="s">
        <v>154</v>
      </c>
      <c r="AU188" s="145" t="s">
        <v>82</v>
      </c>
      <c r="AY188" s="13" t="s">
        <v>151</v>
      </c>
      <c r="BE188" s="146">
        <f>IF(N188="základní",J188,0)</f>
        <v>998.5</v>
      </c>
      <c r="BF188" s="146">
        <f>IF(N188="snížená",J188,0)</f>
        <v>0</v>
      </c>
      <c r="BG188" s="146">
        <f>IF(N188="zákl. přenesená",J188,0)</f>
        <v>0</v>
      </c>
      <c r="BH188" s="146">
        <f>IF(N188="sníž. přenesená",J188,0)</f>
        <v>0</v>
      </c>
      <c r="BI188" s="146">
        <f>IF(N188="nulová",J188,0)</f>
        <v>0</v>
      </c>
      <c r="BJ188" s="13" t="s">
        <v>80</v>
      </c>
      <c r="BK188" s="146">
        <f>ROUND(I188*H188,2)</f>
        <v>998.5</v>
      </c>
      <c r="BL188" s="13" t="s">
        <v>220</v>
      </c>
      <c r="BM188" s="145" t="s">
        <v>667</v>
      </c>
    </row>
    <row r="189" spans="2:65" s="1" customFormat="1" ht="24.2" customHeight="1" x14ac:dyDescent="0.2">
      <c r="B189" s="25"/>
      <c r="C189" s="135" t="s">
        <v>334</v>
      </c>
      <c r="D189" s="135" t="s">
        <v>154</v>
      </c>
      <c r="E189" s="136" t="s">
        <v>668</v>
      </c>
      <c r="F189" s="137" t="s">
        <v>669</v>
      </c>
      <c r="G189" s="138" t="s">
        <v>483</v>
      </c>
      <c r="H189" s="139">
        <v>10.029999999999999</v>
      </c>
      <c r="I189" s="140">
        <v>44.68</v>
      </c>
      <c r="J189" s="140">
        <f>ROUND(I189*H189,2)</f>
        <v>448.14</v>
      </c>
      <c r="K189" s="141"/>
      <c r="L189" s="25"/>
      <c r="M189" s="142" t="s">
        <v>1</v>
      </c>
      <c r="N189" s="112" t="s">
        <v>38</v>
      </c>
      <c r="O189" s="143">
        <v>5.5E-2</v>
      </c>
      <c r="P189" s="143">
        <f>O189*H189</f>
        <v>0.55164999999999997</v>
      </c>
      <c r="Q189" s="143">
        <v>1.12E-4</v>
      </c>
      <c r="R189" s="143">
        <f>Q189*H189</f>
        <v>1.1233599999999999E-3</v>
      </c>
      <c r="S189" s="143">
        <v>0</v>
      </c>
      <c r="T189" s="144">
        <f>S189*H189</f>
        <v>0</v>
      </c>
      <c r="AR189" s="145" t="s">
        <v>220</v>
      </c>
      <c r="AT189" s="145" t="s">
        <v>154</v>
      </c>
      <c r="AU189" s="145" t="s">
        <v>82</v>
      </c>
      <c r="AY189" s="13" t="s">
        <v>151</v>
      </c>
      <c r="BE189" s="146">
        <f>IF(N189="základní",J189,0)</f>
        <v>448.14</v>
      </c>
      <c r="BF189" s="146">
        <f>IF(N189="snížená",J189,0)</f>
        <v>0</v>
      </c>
      <c r="BG189" s="146">
        <f>IF(N189="zákl. přenesená",J189,0)</f>
        <v>0</v>
      </c>
      <c r="BH189" s="146">
        <f>IF(N189="sníž. přenesená",J189,0)</f>
        <v>0</v>
      </c>
      <c r="BI189" s="146">
        <f>IF(N189="nulová",J189,0)</f>
        <v>0</v>
      </c>
      <c r="BJ189" s="13" t="s">
        <v>80</v>
      </c>
      <c r="BK189" s="146">
        <f>ROUND(I189*H189,2)</f>
        <v>448.14</v>
      </c>
      <c r="BL189" s="13" t="s">
        <v>220</v>
      </c>
      <c r="BM189" s="145" t="s">
        <v>670</v>
      </c>
    </row>
    <row r="190" spans="2:65" s="1" customFormat="1" ht="24.2" customHeight="1" x14ac:dyDescent="0.2">
      <c r="B190" s="25"/>
      <c r="C190" s="135" t="s">
        <v>340</v>
      </c>
      <c r="D190" s="135" t="s">
        <v>154</v>
      </c>
      <c r="E190" s="136" t="s">
        <v>671</v>
      </c>
      <c r="F190" s="137" t="s">
        <v>672</v>
      </c>
      <c r="G190" s="138" t="s">
        <v>209</v>
      </c>
      <c r="H190" s="139">
        <v>0.84599999999999997</v>
      </c>
      <c r="I190" s="140">
        <v>1156.19</v>
      </c>
      <c r="J190" s="140">
        <f>ROUND(I190*H190,2)</f>
        <v>978.14</v>
      </c>
      <c r="K190" s="141"/>
      <c r="L190" s="25"/>
      <c r="M190" s="142" t="s">
        <v>1</v>
      </c>
      <c r="N190" s="112" t="s">
        <v>38</v>
      </c>
      <c r="O190" s="143">
        <v>2.16</v>
      </c>
      <c r="P190" s="143">
        <f>O190*H190</f>
        <v>1.8273600000000001</v>
      </c>
      <c r="Q190" s="143">
        <v>0</v>
      </c>
      <c r="R190" s="143">
        <f>Q190*H190</f>
        <v>0</v>
      </c>
      <c r="S190" s="143">
        <v>0</v>
      </c>
      <c r="T190" s="144">
        <f>S190*H190</f>
        <v>0</v>
      </c>
      <c r="AR190" s="145" t="s">
        <v>220</v>
      </c>
      <c r="AT190" s="145" t="s">
        <v>154</v>
      </c>
      <c r="AU190" s="145" t="s">
        <v>82</v>
      </c>
      <c r="AY190" s="13" t="s">
        <v>151</v>
      </c>
      <c r="BE190" s="146">
        <f>IF(N190="základní",J190,0)</f>
        <v>978.14</v>
      </c>
      <c r="BF190" s="146">
        <f>IF(N190="snížená",J190,0)</f>
        <v>0</v>
      </c>
      <c r="BG190" s="146">
        <f>IF(N190="zákl. přenesená",J190,0)</f>
        <v>0</v>
      </c>
      <c r="BH190" s="146">
        <f>IF(N190="sníž. přenesená",J190,0)</f>
        <v>0</v>
      </c>
      <c r="BI190" s="146">
        <f>IF(N190="nulová",J190,0)</f>
        <v>0</v>
      </c>
      <c r="BJ190" s="13" t="s">
        <v>80</v>
      </c>
      <c r="BK190" s="146">
        <f>ROUND(I190*H190,2)</f>
        <v>978.14</v>
      </c>
      <c r="BL190" s="13" t="s">
        <v>220</v>
      </c>
      <c r="BM190" s="145" t="s">
        <v>673</v>
      </c>
    </row>
    <row r="191" spans="2:65" s="1" customFormat="1" ht="24.2" customHeight="1" x14ac:dyDescent="0.2">
      <c r="B191" s="25"/>
      <c r="C191" s="135" t="s">
        <v>344</v>
      </c>
      <c r="D191" s="135" t="s">
        <v>154</v>
      </c>
      <c r="E191" s="136" t="s">
        <v>674</v>
      </c>
      <c r="F191" s="137" t="s">
        <v>675</v>
      </c>
      <c r="G191" s="138" t="s">
        <v>209</v>
      </c>
      <c r="H191" s="139">
        <v>0.84599999999999997</v>
      </c>
      <c r="I191" s="140">
        <v>618.59</v>
      </c>
      <c r="J191" s="140">
        <f>ROUND(I191*H191,2)</f>
        <v>523.33000000000004</v>
      </c>
      <c r="K191" s="141"/>
      <c r="L191" s="25"/>
      <c r="M191" s="142" t="s">
        <v>1</v>
      </c>
      <c r="N191" s="112" t="s">
        <v>38</v>
      </c>
      <c r="O191" s="143">
        <v>1.32</v>
      </c>
      <c r="P191" s="143">
        <f>O191*H191</f>
        <v>1.1167199999999999</v>
      </c>
      <c r="Q191" s="143">
        <v>0</v>
      </c>
      <c r="R191" s="143">
        <f>Q191*H191</f>
        <v>0</v>
      </c>
      <c r="S191" s="143">
        <v>0</v>
      </c>
      <c r="T191" s="144">
        <f>S191*H191</f>
        <v>0</v>
      </c>
      <c r="AR191" s="145" t="s">
        <v>220</v>
      </c>
      <c r="AT191" s="145" t="s">
        <v>154</v>
      </c>
      <c r="AU191" s="145" t="s">
        <v>82</v>
      </c>
      <c r="AY191" s="13" t="s">
        <v>151</v>
      </c>
      <c r="BE191" s="146">
        <f>IF(N191="základní",J191,0)</f>
        <v>523.33000000000004</v>
      </c>
      <c r="BF191" s="146">
        <f>IF(N191="snížená",J191,0)</f>
        <v>0</v>
      </c>
      <c r="BG191" s="146">
        <f>IF(N191="zákl. přenesená",J191,0)</f>
        <v>0</v>
      </c>
      <c r="BH191" s="146">
        <f>IF(N191="sníž. přenesená",J191,0)</f>
        <v>0</v>
      </c>
      <c r="BI191" s="146">
        <f>IF(N191="nulová",J191,0)</f>
        <v>0</v>
      </c>
      <c r="BJ191" s="13" t="s">
        <v>80</v>
      </c>
      <c r="BK191" s="146">
        <f>ROUND(I191*H191,2)</f>
        <v>523.33000000000004</v>
      </c>
      <c r="BL191" s="13" t="s">
        <v>220</v>
      </c>
      <c r="BM191" s="145" t="s">
        <v>676</v>
      </c>
    </row>
    <row r="192" spans="2:65" s="11" customFormat="1" ht="22.9" customHeight="1" x14ac:dyDescent="0.2">
      <c r="B192" s="124"/>
      <c r="D192" s="125" t="s">
        <v>72</v>
      </c>
      <c r="E192" s="133" t="s">
        <v>364</v>
      </c>
      <c r="F192" s="133" t="s">
        <v>365</v>
      </c>
      <c r="J192" s="134">
        <f>BK192</f>
        <v>23408.109999999997</v>
      </c>
      <c r="L192" s="124"/>
      <c r="M192" s="128"/>
      <c r="P192" s="129">
        <f>SUM(P193:P202)</f>
        <v>10.825874999999998</v>
      </c>
      <c r="R192" s="129">
        <f>SUM(R193:R202)</f>
        <v>7.4645624999999993E-2</v>
      </c>
      <c r="T192" s="130">
        <f>SUM(T193:T202)</f>
        <v>0</v>
      </c>
      <c r="AR192" s="125" t="s">
        <v>82</v>
      </c>
      <c r="AT192" s="131" t="s">
        <v>72</v>
      </c>
      <c r="AU192" s="131" t="s">
        <v>80</v>
      </c>
      <c r="AY192" s="125" t="s">
        <v>151</v>
      </c>
      <c r="BK192" s="132">
        <f>SUM(BK193:BK202)</f>
        <v>23408.109999999997</v>
      </c>
    </row>
    <row r="193" spans="2:65" s="1" customFormat="1" ht="24.2" customHeight="1" x14ac:dyDescent="0.2">
      <c r="B193" s="25"/>
      <c r="C193" s="135" t="s">
        <v>348</v>
      </c>
      <c r="D193" s="135" t="s">
        <v>154</v>
      </c>
      <c r="E193" s="136" t="s">
        <v>367</v>
      </c>
      <c r="F193" s="137" t="s">
        <v>368</v>
      </c>
      <c r="G193" s="138" t="s">
        <v>157</v>
      </c>
      <c r="H193" s="139">
        <v>2</v>
      </c>
      <c r="I193" s="140">
        <v>855.48</v>
      </c>
      <c r="J193" s="140">
        <f t="shared" ref="J193:J202" si="30">ROUND(I193*H193,2)</f>
        <v>1710.96</v>
      </c>
      <c r="K193" s="141"/>
      <c r="L193" s="25"/>
      <c r="M193" s="142" t="s">
        <v>1</v>
      </c>
      <c r="N193" s="112" t="s">
        <v>38</v>
      </c>
      <c r="O193" s="143">
        <v>1.8049999999999999</v>
      </c>
      <c r="P193" s="143">
        <f t="shared" ref="P193:P202" si="31">O193*H193</f>
        <v>3.61</v>
      </c>
      <c r="Q193" s="143">
        <v>0</v>
      </c>
      <c r="R193" s="143">
        <f t="shared" ref="R193:R202" si="32">Q193*H193</f>
        <v>0</v>
      </c>
      <c r="S193" s="143">
        <v>0</v>
      </c>
      <c r="T193" s="144">
        <f t="shared" ref="T193:T202" si="33">S193*H193</f>
        <v>0</v>
      </c>
      <c r="AR193" s="145" t="s">
        <v>220</v>
      </c>
      <c r="AT193" s="145" t="s">
        <v>154</v>
      </c>
      <c r="AU193" s="145" t="s">
        <v>82</v>
      </c>
      <c r="AY193" s="13" t="s">
        <v>151</v>
      </c>
      <c r="BE193" s="146">
        <f t="shared" ref="BE193:BE202" si="34">IF(N193="základní",J193,0)</f>
        <v>1710.96</v>
      </c>
      <c r="BF193" s="146">
        <f t="shared" ref="BF193:BF202" si="35">IF(N193="snížená",J193,0)</f>
        <v>0</v>
      </c>
      <c r="BG193" s="146">
        <f t="shared" ref="BG193:BG202" si="36">IF(N193="zákl. přenesená",J193,0)</f>
        <v>0</v>
      </c>
      <c r="BH193" s="146">
        <f t="shared" ref="BH193:BH202" si="37">IF(N193="sníž. přenesená",J193,0)</f>
        <v>0</v>
      </c>
      <c r="BI193" s="146">
        <f t="shared" ref="BI193:BI202" si="38">IF(N193="nulová",J193,0)</f>
        <v>0</v>
      </c>
      <c r="BJ193" s="13" t="s">
        <v>80</v>
      </c>
      <c r="BK193" s="146">
        <f t="shared" ref="BK193:BK202" si="39">ROUND(I193*H193,2)</f>
        <v>1710.96</v>
      </c>
      <c r="BL193" s="13" t="s">
        <v>220</v>
      </c>
      <c r="BM193" s="145" t="s">
        <v>677</v>
      </c>
    </row>
    <row r="194" spans="2:65" s="1" customFormat="1" ht="24.2" customHeight="1" x14ac:dyDescent="0.2">
      <c r="B194" s="25"/>
      <c r="C194" s="150" t="s">
        <v>352</v>
      </c>
      <c r="D194" s="150" t="s">
        <v>313</v>
      </c>
      <c r="E194" s="151" t="s">
        <v>371</v>
      </c>
      <c r="F194" s="152" t="s">
        <v>372</v>
      </c>
      <c r="G194" s="153" t="s">
        <v>157</v>
      </c>
      <c r="H194" s="154">
        <v>2</v>
      </c>
      <c r="I194" s="155">
        <v>4340</v>
      </c>
      <c r="J194" s="155">
        <f t="shared" si="30"/>
        <v>8680</v>
      </c>
      <c r="K194" s="156"/>
      <c r="L194" s="157"/>
      <c r="M194" s="158" t="s">
        <v>1</v>
      </c>
      <c r="N194" s="159" t="s">
        <v>38</v>
      </c>
      <c r="O194" s="143">
        <v>0</v>
      </c>
      <c r="P194" s="143">
        <f t="shared" si="31"/>
        <v>0</v>
      </c>
      <c r="Q194" s="143">
        <v>1.95E-2</v>
      </c>
      <c r="R194" s="143">
        <f t="shared" si="32"/>
        <v>3.9E-2</v>
      </c>
      <c r="S194" s="143">
        <v>0</v>
      </c>
      <c r="T194" s="144">
        <f t="shared" si="33"/>
        <v>0</v>
      </c>
      <c r="AR194" s="145" t="s">
        <v>286</v>
      </c>
      <c r="AT194" s="145" t="s">
        <v>313</v>
      </c>
      <c r="AU194" s="145" t="s">
        <v>82</v>
      </c>
      <c r="AY194" s="13" t="s">
        <v>151</v>
      </c>
      <c r="BE194" s="146">
        <f t="shared" si="34"/>
        <v>8680</v>
      </c>
      <c r="BF194" s="146">
        <f t="shared" si="35"/>
        <v>0</v>
      </c>
      <c r="BG194" s="146">
        <f t="shared" si="36"/>
        <v>0</v>
      </c>
      <c r="BH194" s="146">
        <f t="shared" si="37"/>
        <v>0</v>
      </c>
      <c r="BI194" s="146">
        <f t="shared" si="38"/>
        <v>0</v>
      </c>
      <c r="BJ194" s="13" t="s">
        <v>80</v>
      </c>
      <c r="BK194" s="146">
        <f t="shared" si="39"/>
        <v>8680</v>
      </c>
      <c r="BL194" s="13" t="s">
        <v>220</v>
      </c>
      <c r="BM194" s="145" t="s">
        <v>678</v>
      </c>
    </row>
    <row r="195" spans="2:65" s="1" customFormat="1" ht="16.5" customHeight="1" x14ac:dyDescent="0.2">
      <c r="B195" s="25"/>
      <c r="C195" s="135" t="s">
        <v>356</v>
      </c>
      <c r="D195" s="135" t="s">
        <v>154</v>
      </c>
      <c r="E195" s="136" t="s">
        <v>395</v>
      </c>
      <c r="F195" s="137" t="s">
        <v>396</v>
      </c>
      <c r="G195" s="138" t="s">
        <v>157</v>
      </c>
      <c r="H195" s="139">
        <v>2</v>
      </c>
      <c r="I195" s="140">
        <v>116.9</v>
      </c>
      <c r="J195" s="140">
        <f t="shared" si="30"/>
        <v>233.8</v>
      </c>
      <c r="K195" s="141"/>
      <c r="L195" s="25"/>
      <c r="M195" s="142" t="s">
        <v>1</v>
      </c>
      <c r="N195" s="112" t="s">
        <v>38</v>
      </c>
      <c r="O195" s="143">
        <v>0.20899999999999999</v>
      </c>
      <c r="P195" s="143">
        <f t="shared" si="31"/>
        <v>0.41799999999999998</v>
      </c>
      <c r="Q195" s="143">
        <v>0</v>
      </c>
      <c r="R195" s="143">
        <f t="shared" si="32"/>
        <v>0</v>
      </c>
      <c r="S195" s="143">
        <v>0</v>
      </c>
      <c r="T195" s="144">
        <f t="shared" si="33"/>
        <v>0</v>
      </c>
      <c r="AR195" s="145" t="s">
        <v>220</v>
      </c>
      <c r="AT195" s="145" t="s">
        <v>154</v>
      </c>
      <c r="AU195" s="145" t="s">
        <v>82</v>
      </c>
      <c r="AY195" s="13" t="s">
        <v>151</v>
      </c>
      <c r="BE195" s="146">
        <f t="shared" si="34"/>
        <v>233.8</v>
      </c>
      <c r="BF195" s="146">
        <f t="shared" si="35"/>
        <v>0</v>
      </c>
      <c r="BG195" s="146">
        <f t="shared" si="36"/>
        <v>0</v>
      </c>
      <c r="BH195" s="146">
        <f t="shared" si="37"/>
        <v>0</v>
      </c>
      <c r="BI195" s="146">
        <f t="shared" si="38"/>
        <v>0</v>
      </c>
      <c r="BJ195" s="13" t="s">
        <v>80</v>
      </c>
      <c r="BK195" s="146">
        <f t="shared" si="39"/>
        <v>233.8</v>
      </c>
      <c r="BL195" s="13" t="s">
        <v>220</v>
      </c>
      <c r="BM195" s="145" t="s">
        <v>679</v>
      </c>
    </row>
    <row r="196" spans="2:65" s="1" customFormat="1" ht="21.75" customHeight="1" x14ac:dyDescent="0.2">
      <c r="B196" s="25"/>
      <c r="C196" s="150" t="s">
        <v>360</v>
      </c>
      <c r="D196" s="150" t="s">
        <v>313</v>
      </c>
      <c r="E196" s="151" t="s">
        <v>403</v>
      </c>
      <c r="F196" s="152" t="s">
        <v>404</v>
      </c>
      <c r="G196" s="153" t="s">
        <v>157</v>
      </c>
      <c r="H196" s="154">
        <v>2</v>
      </c>
      <c r="I196" s="155">
        <v>211</v>
      </c>
      <c r="J196" s="155">
        <f t="shared" si="30"/>
        <v>422</v>
      </c>
      <c r="K196" s="156"/>
      <c r="L196" s="157"/>
      <c r="M196" s="158" t="s">
        <v>1</v>
      </c>
      <c r="N196" s="159" t="s">
        <v>38</v>
      </c>
      <c r="O196" s="143">
        <v>0</v>
      </c>
      <c r="P196" s="143">
        <f t="shared" si="31"/>
        <v>0</v>
      </c>
      <c r="Q196" s="143">
        <v>1.4999999999999999E-4</v>
      </c>
      <c r="R196" s="143">
        <f t="shared" si="32"/>
        <v>2.9999999999999997E-4</v>
      </c>
      <c r="S196" s="143">
        <v>0</v>
      </c>
      <c r="T196" s="144">
        <f t="shared" si="33"/>
        <v>0</v>
      </c>
      <c r="AR196" s="145" t="s">
        <v>286</v>
      </c>
      <c r="AT196" s="145" t="s">
        <v>313</v>
      </c>
      <c r="AU196" s="145" t="s">
        <v>82</v>
      </c>
      <c r="AY196" s="13" t="s">
        <v>151</v>
      </c>
      <c r="BE196" s="146">
        <f t="shared" si="34"/>
        <v>422</v>
      </c>
      <c r="BF196" s="146">
        <f t="shared" si="35"/>
        <v>0</v>
      </c>
      <c r="BG196" s="146">
        <f t="shared" si="36"/>
        <v>0</v>
      </c>
      <c r="BH196" s="146">
        <f t="shared" si="37"/>
        <v>0</v>
      </c>
      <c r="BI196" s="146">
        <f t="shared" si="38"/>
        <v>0</v>
      </c>
      <c r="BJ196" s="13" t="s">
        <v>80</v>
      </c>
      <c r="BK196" s="146">
        <f t="shared" si="39"/>
        <v>422</v>
      </c>
      <c r="BL196" s="13" t="s">
        <v>220</v>
      </c>
      <c r="BM196" s="145" t="s">
        <v>680</v>
      </c>
    </row>
    <row r="197" spans="2:65" s="1" customFormat="1" ht="21.75" customHeight="1" x14ac:dyDescent="0.2">
      <c r="B197" s="25"/>
      <c r="C197" s="135" t="s">
        <v>681</v>
      </c>
      <c r="D197" s="135" t="s">
        <v>154</v>
      </c>
      <c r="E197" s="136" t="s">
        <v>415</v>
      </c>
      <c r="F197" s="137" t="s">
        <v>416</v>
      </c>
      <c r="G197" s="138" t="s">
        <v>157</v>
      </c>
      <c r="H197" s="139">
        <v>2</v>
      </c>
      <c r="I197" s="140">
        <v>187.37</v>
      </c>
      <c r="J197" s="140">
        <f t="shared" si="30"/>
        <v>374.74</v>
      </c>
      <c r="K197" s="141"/>
      <c r="L197" s="25"/>
      <c r="M197" s="142" t="s">
        <v>1</v>
      </c>
      <c r="N197" s="112" t="s">
        <v>38</v>
      </c>
      <c r="O197" s="143">
        <v>0.33500000000000002</v>
      </c>
      <c r="P197" s="143">
        <f t="shared" si="31"/>
        <v>0.67</v>
      </c>
      <c r="Q197" s="143">
        <v>0</v>
      </c>
      <c r="R197" s="143">
        <f t="shared" si="32"/>
        <v>0</v>
      </c>
      <c r="S197" s="143">
        <v>0</v>
      </c>
      <c r="T197" s="144">
        <f t="shared" si="33"/>
        <v>0</v>
      </c>
      <c r="AR197" s="145" t="s">
        <v>220</v>
      </c>
      <c r="AT197" s="145" t="s">
        <v>154</v>
      </c>
      <c r="AU197" s="145" t="s">
        <v>82</v>
      </c>
      <c r="AY197" s="13" t="s">
        <v>151</v>
      </c>
      <c r="BE197" s="146">
        <f t="shared" si="34"/>
        <v>374.74</v>
      </c>
      <c r="BF197" s="146">
        <f t="shared" si="35"/>
        <v>0</v>
      </c>
      <c r="BG197" s="146">
        <f t="shared" si="36"/>
        <v>0</v>
      </c>
      <c r="BH197" s="146">
        <f t="shared" si="37"/>
        <v>0</v>
      </c>
      <c r="BI197" s="146">
        <f t="shared" si="38"/>
        <v>0</v>
      </c>
      <c r="BJ197" s="13" t="s">
        <v>80</v>
      </c>
      <c r="BK197" s="146">
        <f t="shared" si="39"/>
        <v>374.74</v>
      </c>
      <c r="BL197" s="13" t="s">
        <v>220</v>
      </c>
      <c r="BM197" s="145" t="s">
        <v>682</v>
      </c>
    </row>
    <row r="198" spans="2:65" s="1" customFormat="1" ht="24.2" customHeight="1" x14ac:dyDescent="0.2">
      <c r="B198" s="25"/>
      <c r="C198" s="150" t="s">
        <v>683</v>
      </c>
      <c r="D198" s="150" t="s">
        <v>313</v>
      </c>
      <c r="E198" s="151" t="s">
        <v>419</v>
      </c>
      <c r="F198" s="152" t="s">
        <v>420</v>
      </c>
      <c r="G198" s="153" t="s">
        <v>157</v>
      </c>
      <c r="H198" s="154">
        <v>2</v>
      </c>
      <c r="I198" s="155">
        <v>330</v>
      </c>
      <c r="J198" s="155">
        <f t="shared" si="30"/>
        <v>660</v>
      </c>
      <c r="K198" s="156"/>
      <c r="L198" s="157"/>
      <c r="M198" s="158" t="s">
        <v>1</v>
      </c>
      <c r="N198" s="159" t="s">
        <v>38</v>
      </c>
      <c r="O198" s="143">
        <v>0</v>
      </c>
      <c r="P198" s="143">
        <f t="shared" si="31"/>
        <v>0</v>
      </c>
      <c r="Q198" s="143">
        <v>1.1999999999999999E-3</v>
      </c>
      <c r="R198" s="143">
        <f t="shared" si="32"/>
        <v>2.3999999999999998E-3</v>
      </c>
      <c r="S198" s="143">
        <v>0</v>
      </c>
      <c r="T198" s="144">
        <f t="shared" si="33"/>
        <v>0</v>
      </c>
      <c r="AR198" s="145" t="s">
        <v>286</v>
      </c>
      <c r="AT198" s="145" t="s">
        <v>313</v>
      </c>
      <c r="AU198" s="145" t="s">
        <v>82</v>
      </c>
      <c r="AY198" s="13" t="s">
        <v>151</v>
      </c>
      <c r="BE198" s="146">
        <f t="shared" si="34"/>
        <v>660</v>
      </c>
      <c r="BF198" s="146">
        <f t="shared" si="35"/>
        <v>0</v>
      </c>
      <c r="BG198" s="146">
        <f t="shared" si="36"/>
        <v>0</v>
      </c>
      <c r="BH198" s="146">
        <f t="shared" si="37"/>
        <v>0</v>
      </c>
      <c r="BI198" s="146">
        <f t="shared" si="38"/>
        <v>0</v>
      </c>
      <c r="BJ198" s="13" t="s">
        <v>80</v>
      </c>
      <c r="BK198" s="146">
        <f t="shared" si="39"/>
        <v>660</v>
      </c>
      <c r="BL198" s="13" t="s">
        <v>220</v>
      </c>
      <c r="BM198" s="145" t="s">
        <v>684</v>
      </c>
    </row>
    <row r="199" spans="2:65" s="1" customFormat="1" ht="24.2" customHeight="1" x14ac:dyDescent="0.2">
      <c r="B199" s="25"/>
      <c r="C199" s="135" t="s">
        <v>685</v>
      </c>
      <c r="D199" s="135" t="s">
        <v>154</v>
      </c>
      <c r="E199" s="136" t="s">
        <v>443</v>
      </c>
      <c r="F199" s="137" t="s">
        <v>444</v>
      </c>
      <c r="G199" s="138" t="s">
        <v>157</v>
      </c>
      <c r="H199" s="139">
        <v>2</v>
      </c>
      <c r="I199" s="140">
        <v>1490.01</v>
      </c>
      <c r="J199" s="140">
        <f t="shared" si="30"/>
        <v>2980.02</v>
      </c>
      <c r="K199" s="141"/>
      <c r="L199" s="25"/>
      <c r="M199" s="142" t="s">
        <v>1</v>
      </c>
      <c r="N199" s="112" t="s">
        <v>38</v>
      </c>
      <c r="O199" s="143">
        <v>2.9249999999999998</v>
      </c>
      <c r="P199" s="143">
        <f t="shared" si="31"/>
        <v>5.85</v>
      </c>
      <c r="Q199" s="143">
        <v>4.7281249999999998E-4</v>
      </c>
      <c r="R199" s="143">
        <f t="shared" si="32"/>
        <v>9.4562499999999996E-4</v>
      </c>
      <c r="S199" s="143">
        <v>0</v>
      </c>
      <c r="T199" s="144">
        <f t="shared" si="33"/>
        <v>0</v>
      </c>
      <c r="AR199" s="145" t="s">
        <v>220</v>
      </c>
      <c r="AT199" s="145" t="s">
        <v>154</v>
      </c>
      <c r="AU199" s="145" t="s">
        <v>82</v>
      </c>
      <c r="AY199" s="13" t="s">
        <v>151</v>
      </c>
      <c r="BE199" s="146">
        <f t="shared" si="34"/>
        <v>2980.02</v>
      </c>
      <c r="BF199" s="146">
        <f t="shared" si="35"/>
        <v>0</v>
      </c>
      <c r="BG199" s="146">
        <f t="shared" si="36"/>
        <v>0</v>
      </c>
      <c r="BH199" s="146">
        <f t="shared" si="37"/>
        <v>0</v>
      </c>
      <c r="BI199" s="146">
        <f t="shared" si="38"/>
        <v>0</v>
      </c>
      <c r="BJ199" s="13" t="s">
        <v>80</v>
      </c>
      <c r="BK199" s="146">
        <f t="shared" si="39"/>
        <v>2980.02</v>
      </c>
      <c r="BL199" s="13" t="s">
        <v>220</v>
      </c>
      <c r="BM199" s="145" t="s">
        <v>686</v>
      </c>
    </row>
    <row r="200" spans="2:65" s="1" customFormat="1" ht="37.9" customHeight="1" x14ac:dyDescent="0.2">
      <c r="B200" s="25"/>
      <c r="C200" s="150" t="s">
        <v>687</v>
      </c>
      <c r="D200" s="150" t="s">
        <v>313</v>
      </c>
      <c r="E200" s="151" t="s">
        <v>447</v>
      </c>
      <c r="F200" s="152" t="s">
        <v>448</v>
      </c>
      <c r="G200" s="153" t="s">
        <v>157</v>
      </c>
      <c r="H200" s="154">
        <v>2</v>
      </c>
      <c r="I200" s="155">
        <v>4110</v>
      </c>
      <c r="J200" s="155">
        <f t="shared" si="30"/>
        <v>8220</v>
      </c>
      <c r="K200" s="156"/>
      <c r="L200" s="157"/>
      <c r="M200" s="158" t="s">
        <v>1</v>
      </c>
      <c r="N200" s="159" t="s">
        <v>38</v>
      </c>
      <c r="O200" s="143">
        <v>0</v>
      </c>
      <c r="P200" s="143">
        <f t="shared" si="31"/>
        <v>0</v>
      </c>
      <c r="Q200" s="143">
        <v>1.6E-2</v>
      </c>
      <c r="R200" s="143">
        <f t="shared" si="32"/>
        <v>3.2000000000000001E-2</v>
      </c>
      <c r="S200" s="143">
        <v>0</v>
      </c>
      <c r="T200" s="144">
        <f t="shared" si="33"/>
        <v>0</v>
      </c>
      <c r="AR200" s="145" t="s">
        <v>286</v>
      </c>
      <c r="AT200" s="145" t="s">
        <v>313</v>
      </c>
      <c r="AU200" s="145" t="s">
        <v>82</v>
      </c>
      <c r="AY200" s="13" t="s">
        <v>151</v>
      </c>
      <c r="BE200" s="146">
        <f t="shared" si="34"/>
        <v>8220</v>
      </c>
      <c r="BF200" s="146">
        <f t="shared" si="35"/>
        <v>0</v>
      </c>
      <c r="BG200" s="146">
        <f t="shared" si="36"/>
        <v>0</v>
      </c>
      <c r="BH200" s="146">
        <f t="shared" si="37"/>
        <v>0</v>
      </c>
      <c r="BI200" s="146">
        <f t="shared" si="38"/>
        <v>0</v>
      </c>
      <c r="BJ200" s="13" t="s">
        <v>80</v>
      </c>
      <c r="BK200" s="146">
        <f t="shared" si="39"/>
        <v>8220</v>
      </c>
      <c r="BL200" s="13" t="s">
        <v>220</v>
      </c>
      <c r="BM200" s="145" t="s">
        <v>688</v>
      </c>
    </row>
    <row r="201" spans="2:65" s="1" customFormat="1" ht="24.2" customHeight="1" x14ac:dyDescent="0.2">
      <c r="B201" s="25"/>
      <c r="C201" s="135" t="s">
        <v>689</v>
      </c>
      <c r="D201" s="135" t="s">
        <v>154</v>
      </c>
      <c r="E201" s="136" t="s">
        <v>459</v>
      </c>
      <c r="F201" s="137" t="s">
        <v>460</v>
      </c>
      <c r="G201" s="138" t="s">
        <v>209</v>
      </c>
      <c r="H201" s="139">
        <v>7.4999999999999997E-2</v>
      </c>
      <c r="I201" s="140">
        <v>1008.35</v>
      </c>
      <c r="J201" s="140">
        <f t="shared" si="30"/>
        <v>75.63</v>
      </c>
      <c r="K201" s="141"/>
      <c r="L201" s="25"/>
      <c r="M201" s="142" t="s">
        <v>1</v>
      </c>
      <c r="N201" s="112" t="s">
        <v>38</v>
      </c>
      <c r="O201" s="143">
        <v>2.2549999999999999</v>
      </c>
      <c r="P201" s="143">
        <f t="shared" si="31"/>
        <v>0.169125</v>
      </c>
      <c r="Q201" s="143">
        <v>0</v>
      </c>
      <c r="R201" s="143">
        <f t="shared" si="32"/>
        <v>0</v>
      </c>
      <c r="S201" s="143">
        <v>0</v>
      </c>
      <c r="T201" s="144">
        <f t="shared" si="33"/>
        <v>0</v>
      </c>
      <c r="AR201" s="145" t="s">
        <v>220</v>
      </c>
      <c r="AT201" s="145" t="s">
        <v>154</v>
      </c>
      <c r="AU201" s="145" t="s">
        <v>82</v>
      </c>
      <c r="AY201" s="13" t="s">
        <v>151</v>
      </c>
      <c r="BE201" s="146">
        <f t="shared" si="34"/>
        <v>75.63</v>
      </c>
      <c r="BF201" s="146">
        <f t="shared" si="35"/>
        <v>0</v>
      </c>
      <c r="BG201" s="146">
        <f t="shared" si="36"/>
        <v>0</v>
      </c>
      <c r="BH201" s="146">
        <f t="shared" si="37"/>
        <v>0</v>
      </c>
      <c r="BI201" s="146">
        <f t="shared" si="38"/>
        <v>0</v>
      </c>
      <c r="BJ201" s="13" t="s">
        <v>80</v>
      </c>
      <c r="BK201" s="146">
        <f t="shared" si="39"/>
        <v>75.63</v>
      </c>
      <c r="BL201" s="13" t="s">
        <v>220</v>
      </c>
      <c r="BM201" s="145" t="s">
        <v>690</v>
      </c>
    </row>
    <row r="202" spans="2:65" s="1" customFormat="1" ht="24.2" customHeight="1" x14ac:dyDescent="0.2">
      <c r="B202" s="25"/>
      <c r="C202" s="135" t="s">
        <v>691</v>
      </c>
      <c r="D202" s="135" t="s">
        <v>154</v>
      </c>
      <c r="E202" s="136" t="s">
        <v>463</v>
      </c>
      <c r="F202" s="137" t="s">
        <v>464</v>
      </c>
      <c r="G202" s="138" t="s">
        <v>209</v>
      </c>
      <c r="H202" s="139">
        <v>7.4999999999999997E-2</v>
      </c>
      <c r="I202" s="140">
        <v>679.52</v>
      </c>
      <c r="J202" s="140">
        <f t="shared" si="30"/>
        <v>50.96</v>
      </c>
      <c r="K202" s="141"/>
      <c r="L202" s="25"/>
      <c r="M202" s="142" t="s">
        <v>1</v>
      </c>
      <c r="N202" s="112" t="s">
        <v>38</v>
      </c>
      <c r="O202" s="143">
        <v>1.45</v>
      </c>
      <c r="P202" s="143">
        <f t="shared" si="31"/>
        <v>0.10875</v>
      </c>
      <c r="Q202" s="143">
        <v>0</v>
      </c>
      <c r="R202" s="143">
        <f t="shared" si="32"/>
        <v>0</v>
      </c>
      <c r="S202" s="143">
        <v>0</v>
      </c>
      <c r="T202" s="144">
        <f t="shared" si="33"/>
        <v>0</v>
      </c>
      <c r="AR202" s="145" t="s">
        <v>220</v>
      </c>
      <c r="AT202" s="145" t="s">
        <v>154</v>
      </c>
      <c r="AU202" s="145" t="s">
        <v>82</v>
      </c>
      <c r="AY202" s="13" t="s">
        <v>151</v>
      </c>
      <c r="BE202" s="146">
        <f t="shared" si="34"/>
        <v>50.96</v>
      </c>
      <c r="BF202" s="146">
        <f t="shared" si="35"/>
        <v>0</v>
      </c>
      <c r="BG202" s="146">
        <f t="shared" si="36"/>
        <v>0</v>
      </c>
      <c r="BH202" s="146">
        <f t="shared" si="37"/>
        <v>0</v>
      </c>
      <c r="BI202" s="146">
        <f t="shared" si="38"/>
        <v>0</v>
      </c>
      <c r="BJ202" s="13" t="s">
        <v>80</v>
      </c>
      <c r="BK202" s="146">
        <f t="shared" si="39"/>
        <v>50.96</v>
      </c>
      <c r="BL202" s="13" t="s">
        <v>220</v>
      </c>
      <c r="BM202" s="145" t="s">
        <v>692</v>
      </c>
    </row>
    <row r="203" spans="2:65" s="11" customFormat="1" ht="22.9" customHeight="1" x14ac:dyDescent="0.2">
      <c r="B203" s="124"/>
      <c r="D203" s="125" t="s">
        <v>72</v>
      </c>
      <c r="E203" s="133" t="s">
        <v>466</v>
      </c>
      <c r="F203" s="133" t="s">
        <v>467</v>
      </c>
      <c r="J203" s="134">
        <f>BK203</f>
        <v>307851.43</v>
      </c>
      <c r="L203" s="124"/>
      <c r="M203" s="128"/>
      <c r="P203" s="129">
        <f>SUM(P204:P218)</f>
        <v>215.65545999999998</v>
      </c>
      <c r="R203" s="129">
        <f>SUM(R204:R218)</f>
        <v>4.8856714060000002</v>
      </c>
      <c r="T203" s="130">
        <f>SUM(T204:T218)</f>
        <v>0</v>
      </c>
      <c r="AR203" s="125" t="s">
        <v>82</v>
      </c>
      <c r="AT203" s="131" t="s">
        <v>72</v>
      </c>
      <c r="AU203" s="131" t="s">
        <v>80</v>
      </c>
      <c r="AY203" s="125" t="s">
        <v>151</v>
      </c>
      <c r="BK203" s="132">
        <f>SUM(BK204:BK218)</f>
        <v>307851.43</v>
      </c>
    </row>
    <row r="204" spans="2:65" s="1" customFormat="1" ht="16.5" customHeight="1" x14ac:dyDescent="0.2">
      <c r="B204" s="25"/>
      <c r="C204" s="135" t="s">
        <v>693</v>
      </c>
      <c r="D204" s="135" t="s">
        <v>154</v>
      </c>
      <c r="E204" s="136" t="s">
        <v>469</v>
      </c>
      <c r="F204" s="137" t="s">
        <v>470</v>
      </c>
      <c r="G204" s="138" t="s">
        <v>162</v>
      </c>
      <c r="H204" s="139">
        <v>133.97800000000001</v>
      </c>
      <c r="I204" s="140">
        <v>15.74</v>
      </c>
      <c r="J204" s="140">
        <f t="shared" ref="J204:J218" si="40">ROUND(I204*H204,2)</f>
        <v>2108.81</v>
      </c>
      <c r="K204" s="141"/>
      <c r="L204" s="25"/>
      <c r="M204" s="142" t="s">
        <v>1</v>
      </c>
      <c r="N204" s="112" t="s">
        <v>38</v>
      </c>
      <c r="O204" s="143">
        <v>2.4E-2</v>
      </c>
      <c r="P204" s="143">
        <f t="shared" ref="P204:P218" si="41">O204*H204</f>
        <v>3.2154720000000001</v>
      </c>
      <c r="Q204" s="143">
        <v>0</v>
      </c>
      <c r="R204" s="143">
        <f t="shared" ref="R204:R218" si="42">Q204*H204</f>
        <v>0</v>
      </c>
      <c r="S204" s="143">
        <v>0</v>
      </c>
      <c r="T204" s="144">
        <f t="shared" ref="T204:T218" si="43">S204*H204</f>
        <v>0</v>
      </c>
      <c r="AR204" s="145" t="s">
        <v>220</v>
      </c>
      <c r="AT204" s="145" t="s">
        <v>154</v>
      </c>
      <c r="AU204" s="145" t="s">
        <v>82</v>
      </c>
      <c r="AY204" s="13" t="s">
        <v>151</v>
      </c>
      <c r="BE204" s="146">
        <f t="shared" ref="BE204:BE218" si="44">IF(N204="základní",J204,0)</f>
        <v>2108.81</v>
      </c>
      <c r="BF204" s="146">
        <f t="shared" ref="BF204:BF218" si="45">IF(N204="snížená",J204,0)</f>
        <v>0</v>
      </c>
      <c r="BG204" s="146">
        <f t="shared" ref="BG204:BG218" si="46">IF(N204="zákl. přenesená",J204,0)</f>
        <v>0</v>
      </c>
      <c r="BH204" s="146">
        <f t="shared" ref="BH204:BH218" si="47">IF(N204="sníž. přenesená",J204,0)</f>
        <v>0</v>
      </c>
      <c r="BI204" s="146">
        <f t="shared" ref="BI204:BI218" si="48">IF(N204="nulová",J204,0)</f>
        <v>0</v>
      </c>
      <c r="BJ204" s="13" t="s">
        <v>80</v>
      </c>
      <c r="BK204" s="146">
        <f t="shared" ref="BK204:BK218" si="49">ROUND(I204*H204,2)</f>
        <v>2108.81</v>
      </c>
      <c r="BL204" s="13" t="s">
        <v>220</v>
      </c>
      <c r="BM204" s="145" t="s">
        <v>694</v>
      </c>
    </row>
    <row r="205" spans="2:65" s="1" customFormat="1" ht="16.5" customHeight="1" x14ac:dyDescent="0.2">
      <c r="B205" s="25"/>
      <c r="C205" s="135" t="s">
        <v>695</v>
      </c>
      <c r="D205" s="135" t="s">
        <v>154</v>
      </c>
      <c r="E205" s="136" t="s">
        <v>473</v>
      </c>
      <c r="F205" s="137" t="s">
        <v>474</v>
      </c>
      <c r="G205" s="138" t="s">
        <v>162</v>
      </c>
      <c r="H205" s="139">
        <v>133.97800000000001</v>
      </c>
      <c r="I205" s="140">
        <v>60.66</v>
      </c>
      <c r="J205" s="140">
        <f t="shared" si="40"/>
        <v>8127.11</v>
      </c>
      <c r="K205" s="141"/>
      <c r="L205" s="25"/>
      <c r="M205" s="142" t="s">
        <v>1</v>
      </c>
      <c r="N205" s="112" t="s">
        <v>38</v>
      </c>
      <c r="O205" s="143">
        <v>4.3999999999999997E-2</v>
      </c>
      <c r="P205" s="143">
        <f t="shared" si="41"/>
        <v>5.8950319999999996</v>
      </c>
      <c r="Q205" s="143">
        <v>2.9999999999999997E-4</v>
      </c>
      <c r="R205" s="143">
        <f t="shared" si="42"/>
        <v>4.0193399999999997E-2</v>
      </c>
      <c r="S205" s="143">
        <v>0</v>
      </c>
      <c r="T205" s="144">
        <f t="shared" si="43"/>
        <v>0</v>
      </c>
      <c r="AR205" s="145" t="s">
        <v>220</v>
      </c>
      <c r="AT205" s="145" t="s">
        <v>154</v>
      </c>
      <c r="AU205" s="145" t="s">
        <v>82</v>
      </c>
      <c r="AY205" s="13" t="s">
        <v>151</v>
      </c>
      <c r="BE205" s="146">
        <f t="shared" si="44"/>
        <v>8127.11</v>
      </c>
      <c r="BF205" s="146">
        <f t="shared" si="45"/>
        <v>0</v>
      </c>
      <c r="BG205" s="146">
        <f t="shared" si="46"/>
        <v>0</v>
      </c>
      <c r="BH205" s="146">
        <f t="shared" si="47"/>
        <v>0</v>
      </c>
      <c r="BI205" s="146">
        <f t="shared" si="48"/>
        <v>0</v>
      </c>
      <c r="BJ205" s="13" t="s">
        <v>80</v>
      </c>
      <c r="BK205" s="146">
        <f t="shared" si="49"/>
        <v>8127.11</v>
      </c>
      <c r="BL205" s="13" t="s">
        <v>220</v>
      </c>
      <c r="BM205" s="145" t="s">
        <v>696</v>
      </c>
    </row>
    <row r="206" spans="2:65" s="1" customFormat="1" ht="24.2" customHeight="1" x14ac:dyDescent="0.2">
      <c r="B206" s="25"/>
      <c r="C206" s="135" t="s">
        <v>697</v>
      </c>
      <c r="D206" s="135" t="s">
        <v>154</v>
      </c>
      <c r="E206" s="136" t="s">
        <v>477</v>
      </c>
      <c r="F206" s="137" t="s">
        <v>478</v>
      </c>
      <c r="G206" s="138" t="s">
        <v>162</v>
      </c>
      <c r="H206" s="139">
        <v>133.97800000000001</v>
      </c>
      <c r="I206" s="140">
        <v>342.42</v>
      </c>
      <c r="J206" s="140">
        <f t="shared" si="40"/>
        <v>45876.75</v>
      </c>
      <c r="K206" s="141"/>
      <c r="L206" s="25"/>
      <c r="M206" s="142" t="s">
        <v>1</v>
      </c>
      <c r="N206" s="112" t="s">
        <v>38</v>
      </c>
      <c r="O206" s="143">
        <v>0.245</v>
      </c>
      <c r="P206" s="143">
        <f t="shared" si="41"/>
        <v>32.82461</v>
      </c>
      <c r="Q206" s="143">
        <v>7.5820000000000002E-3</v>
      </c>
      <c r="R206" s="143">
        <f t="shared" si="42"/>
        <v>1.0158211960000001</v>
      </c>
      <c r="S206" s="143">
        <v>0</v>
      </c>
      <c r="T206" s="144">
        <f t="shared" si="43"/>
        <v>0</v>
      </c>
      <c r="AR206" s="145" t="s">
        <v>220</v>
      </c>
      <c r="AT206" s="145" t="s">
        <v>154</v>
      </c>
      <c r="AU206" s="145" t="s">
        <v>82</v>
      </c>
      <c r="AY206" s="13" t="s">
        <v>151</v>
      </c>
      <c r="BE206" s="146">
        <f t="shared" si="44"/>
        <v>45876.75</v>
      </c>
      <c r="BF206" s="146">
        <f t="shared" si="45"/>
        <v>0</v>
      </c>
      <c r="BG206" s="146">
        <f t="shared" si="46"/>
        <v>0</v>
      </c>
      <c r="BH206" s="146">
        <f t="shared" si="47"/>
        <v>0</v>
      </c>
      <c r="BI206" s="146">
        <f t="shared" si="48"/>
        <v>0</v>
      </c>
      <c r="BJ206" s="13" t="s">
        <v>80</v>
      </c>
      <c r="BK206" s="146">
        <f t="shared" si="49"/>
        <v>45876.75</v>
      </c>
      <c r="BL206" s="13" t="s">
        <v>220</v>
      </c>
      <c r="BM206" s="145" t="s">
        <v>698</v>
      </c>
    </row>
    <row r="207" spans="2:65" s="1" customFormat="1" ht="24.2" customHeight="1" x14ac:dyDescent="0.2">
      <c r="B207" s="25"/>
      <c r="C207" s="135" t="s">
        <v>699</v>
      </c>
      <c r="D207" s="135" t="s">
        <v>154</v>
      </c>
      <c r="E207" s="136" t="s">
        <v>481</v>
      </c>
      <c r="F207" s="137" t="s">
        <v>482</v>
      </c>
      <c r="G207" s="138" t="s">
        <v>483</v>
      </c>
      <c r="H207" s="139">
        <v>1.6</v>
      </c>
      <c r="I207" s="140">
        <v>47.57</v>
      </c>
      <c r="J207" s="140">
        <f t="shared" si="40"/>
        <v>76.11</v>
      </c>
      <c r="K207" s="141"/>
      <c r="L207" s="25"/>
      <c r="M207" s="142" t="s">
        <v>1</v>
      </c>
      <c r="N207" s="112" t="s">
        <v>38</v>
      </c>
      <c r="O207" s="143">
        <v>7.0000000000000007E-2</v>
      </c>
      <c r="P207" s="143">
        <f t="shared" si="41"/>
        <v>0.11200000000000002</v>
      </c>
      <c r="Q207" s="143">
        <v>2.0000000000000001E-4</v>
      </c>
      <c r="R207" s="143">
        <f t="shared" si="42"/>
        <v>3.2000000000000003E-4</v>
      </c>
      <c r="S207" s="143">
        <v>0</v>
      </c>
      <c r="T207" s="144">
        <f t="shared" si="43"/>
        <v>0</v>
      </c>
      <c r="AR207" s="145" t="s">
        <v>220</v>
      </c>
      <c r="AT207" s="145" t="s">
        <v>154</v>
      </c>
      <c r="AU207" s="145" t="s">
        <v>82</v>
      </c>
      <c r="AY207" s="13" t="s">
        <v>151</v>
      </c>
      <c r="BE207" s="146">
        <f t="shared" si="44"/>
        <v>76.11</v>
      </c>
      <c r="BF207" s="146">
        <f t="shared" si="45"/>
        <v>0</v>
      </c>
      <c r="BG207" s="146">
        <f t="shared" si="46"/>
        <v>0</v>
      </c>
      <c r="BH207" s="146">
        <f t="shared" si="47"/>
        <v>0</v>
      </c>
      <c r="BI207" s="146">
        <f t="shared" si="48"/>
        <v>0</v>
      </c>
      <c r="BJ207" s="13" t="s">
        <v>80</v>
      </c>
      <c r="BK207" s="146">
        <f t="shared" si="49"/>
        <v>76.11</v>
      </c>
      <c r="BL207" s="13" t="s">
        <v>220</v>
      </c>
      <c r="BM207" s="145" t="s">
        <v>700</v>
      </c>
    </row>
    <row r="208" spans="2:65" s="1" customFormat="1" ht="16.5" customHeight="1" x14ac:dyDescent="0.2">
      <c r="B208" s="25"/>
      <c r="C208" s="150" t="s">
        <v>701</v>
      </c>
      <c r="D208" s="150" t="s">
        <v>313</v>
      </c>
      <c r="E208" s="151" t="s">
        <v>486</v>
      </c>
      <c r="F208" s="152" t="s">
        <v>487</v>
      </c>
      <c r="G208" s="153" t="s">
        <v>483</v>
      </c>
      <c r="H208" s="154">
        <v>1.76</v>
      </c>
      <c r="I208" s="155">
        <v>144</v>
      </c>
      <c r="J208" s="155">
        <f t="shared" si="40"/>
        <v>253.44</v>
      </c>
      <c r="K208" s="156"/>
      <c r="L208" s="157"/>
      <c r="M208" s="158" t="s">
        <v>1</v>
      </c>
      <c r="N208" s="159" t="s">
        <v>38</v>
      </c>
      <c r="O208" s="143">
        <v>0</v>
      </c>
      <c r="P208" s="143">
        <f t="shared" si="41"/>
        <v>0</v>
      </c>
      <c r="Q208" s="143">
        <v>1.6000000000000001E-4</v>
      </c>
      <c r="R208" s="143">
        <f t="shared" si="42"/>
        <v>2.8160000000000001E-4</v>
      </c>
      <c r="S208" s="143">
        <v>0</v>
      </c>
      <c r="T208" s="144">
        <f t="shared" si="43"/>
        <v>0</v>
      </c>
      <c r="AR208" s="145" t="s">
        <v>286</v>
      </c>
      <c r="AT208" s="145" t="s">
        <v>313</v>
      </c>
      <c r="AU208" s="145" t="s">
        <v>82</v>
      </c>
      <c r="AY208" s="13" t="s">
        <v>151</v>
      </c>
      <c r="BE208" s="146">
        <f t="shared" si="44"/>
        <v>253.44</v>
      </c>
      <c r="BF208" s="146">
        <f t="shared" si="45"/>
        <v>0</v>
      </c>
      <c r="BG208" s="146">
        <f t="shared" si="46"/>
        <v>0</v>
      </c>
      <c r="BH208" s="146">
        <f t="shared" si="47"/>
        <v>0</v>
      </c>
      <c r="BI208" s="146">
        <f t="shared" si="48"/>
        <v>0</v>
      </c>
      <c r="BJ208" s="13" t="s">
        <v>80</v>
      </c>
      <c r="BK208" s="146">
        <f t="shared" si="49"/>
        <v>253.44</v>
      </c>
      <c r="BL208" s="13" t="s">
        <v>220</v>
      </c>
      <c r="BM208" s="145" t="s">
        <v>702</v>
      </c>
    </row>
    <row r="209" spans="2:65" s="1" customFormat="1" ht="24.2" customHeight="1" x14ac:dyDescent="0.2">
      <c r="B209" s="25"/>
      <c r="C209" s="135" t="s">
        <v>703</v>
      </c>
      <c r="D209" s="135" t="s">
        <v>154</v>
      </c>
      <c r="E209" s="136" t="s">
        <v>490</v>
      </c>
      <c r="F209" s="137" t="s">
        <v>491</v>
      </c>
      <c r="G209" s="138" t="s">
        <v>483</v>
      </c>
      <c r="H209" s="139">
        <v>83.2</v>
      </c>
      <c r="I209" s="140">
        <v>144.43</v>
      </c>
      <c r="J209" s="140">
        <f t="shared" si="40"/>
        <v>12016.58</v>
      </c>
      <c r="K209" s="141"/>
      <c r="L209" s="25"/>
      <c r="M209" s="142" t="s">
        <v>1</v>
      </c>
      <c r="N209" s="112" t="s">
        <v>38</v>
      </c>
      <c r="O209" s="143">
        <v>0.20899999999999999</v>
      </c>
      <c r="P209" s="143">
        <f t="shared" si="41"/>
        <v>17.3888</v>
      </c>
      <c r="Q209" s="143">
        <v>5.8399999999999999E-4</v>
      </c>
      <c r="R209" s="143">
        <f t="shared" si="42"/>
        <v>4.8588800000000001E-2</v>
      </c>
      <c r="S209" s="143">
        <v>0</v>
      </c>
      <c r="T209" s="144">
        <f t="shared" si="43"/>
        <v>0</v>
      </c>
      <c r="AR209" s="145" t="s">
        <v>220</v>
      </c>
      <c r="AT209" s="145" t="s">
        <v>154</v>
      </c>
      <c r="AU209" s="145" t="s">
        <v>82</v>
      </c>
      <c r="AY209" s="13" t="s">
        <v>151</v>
      </c>
      <c r="BE209" s="146">
        <f t="shared" si="44"/>
        <v>12016.58</v>
      </c>
      <c r="BF209" s="146">
        <f t="shared" si="45"/>
        <v>0</v>
      </c>
      <c r="BG209" s="146">
        <f t="shared" si="46"/>
        <v>0</v>
      </c>
      <c r="BH209" s="146">
        <f t="shared" si="47"/>
        <v>0</v>
      </c>
      <c r="BI209" s="146">
        <f t="shared" si="48"/>
        <v>0</v>
      </c>
      <c r="BJ209" s="13" t="s">
        <v>80</v>
      </c>
      <c r="BK209" s="146">
        <f t="shared" si="49"/>
        <v>12016.58</v>
      </c>
      <c r="BL209" s="13" t="s">
        <v>220</v>
      </c>
      <c r="BM209" s="145" t="s">
        <v>704</v>
      </c>
    </row>
    <row r="210" spans="2:65" s="1" customFormat="1" ht="24.2" customHeight="1" x14ac:dyDescent="0.2">
      <c r="B210" s="25"/>
      <c r="C210" s="150" t="s">
        <v>705</v>
      </c>
      <c r="D210" s="150" t="s">
        <v>313</v>
      </c>
      <c r="E210" s="151" t="s">
        <v>494</v>
      </c>
      <c r="F210" s="152" t="s">
        <v>495</v>
      </c>
      <c r="G210" s="153" t="s">
        <v>162</v>
      </c>
      <c r="H210" s="154">
        <v>15.284000000000001</v>
      </c>
      <c r="I210" s="155">
        <v>741</v>
      </c>
      <c r="J210" s="155">
        <f t="shared" si="40"/>
        <v>11325.44</v>
      </c>
      <c r="K210" s="156"/>
      <c r="L210" s="157"/>
      <c r="M210" s="158" t="s">
        <v>1</v>
      </c>
      <c r="N210" s="159" t="s">
        <v>38</v>
      </c>
      <c r="O210" s="143">
        <v>0</v>
      </c>
      <c r="P210" s="143">
        <f t="shared" si="41"/>
        <v>0</v>
      </c>
      <c r="Q210" s="143">
        <v>1.7999999999999999E-2</v>
      </c>
      <c r="R210" s="143">
        <f t="shared" si="42"/>
        <v>0.27511199999999997</v>
      </c>
      <c r="S210" s="143">
        <v>0</v>
      </c>
      <c r="T210" s="144">
        <f t="shared" si="43"/>
        <v>0</v>
      </c>
      <c r="AR210" s="145" t="s">
        <v>286</v>
      </c>
      <c r="AT210" s="145" t="s">
        <v>313</v>
      </c>
      <c r="AU210" s="145" t="s">
        <v>82</v>
      </c>
      <c r="AY210" s="13" t="s">
        <v>151</v>
      </c>
      <c r="BE210" s="146">
        <f t="shared" si="44"/>
        <v>11325.44</v>
      </c>
      <c r="BF210" s="146">
        <f t="shared" si="45"/>
        <v>0</v>
      </c>
      <c r="BG210" s="146">
        <f t="shared" si="46"/>
        <v>0</v>
      </c>
      <c r="BH210" s="146">
        <f t="shared" si="47"/>
        <v>0</v>
      </c>
      <c r="BI210" s="146">
        <f t="shared" si="48"/>
        <v>0</v>
      </c>
      <c r="BJ210" s="13" t="s">
        <v>80</v>
      </c>
      <c r="BK210" s="146">
        <f t="shared" si="49"/>
        <v>11325.44</v>
      </c>
      <c r="BL210" s="13" t="s">
        <v>220</v>
      </c>
      <c r="BM210" s="145" t="s">
        <v>706</v>
      </c>
    </row>
    <row r="211" spans="2:65" s="1" customFormat="1" ht="24.2" customHeight="1" x14ac:dyDescent="0.2">
      <c r="B211" s="25"/>
      <c r="C211" s="135" t="s">
        <v>707</v>
      </c>
      <c r="D211" s="135" t="s">
        <v>154</v>
      </c>
      <c r="E211" s="136" t="s">
        <v>498</v>
      </c>
      <c r="F211" s="137" t="s">
        <v>499</v>
      </c>
      <c r="G211" s="138" t="s">
        <v>162</v>
      </c>
      <c r="H211" s="139">
        <v>133.97800000000001</v>
      </c>
      <c r="I211" s="140">
        <v>552.45000000000005</v>
      </c>
      <c r="J211" s="140">
        <f t="shared" si="40"/>
        <v>74016.149999999994</v>
      </c>
      <c r="K211" s="141"/>
      <c r="L211" s="25"/>
      <c r="M211" s="142" t="s">
        <v>1</v>
      </c>
      <c r="N211" s="112" t="s">
        <v>38</v>
      </c>
      <c r="O211" s="143">
        <v>0.61</v>
      </c>
      <c r="P211" s="143">
        <f t="shared" si="41"/>
        <v>81.726579999999998</v>
      </c>
      <c r="Q211" s="143">
        <v>6.3E-3</v>
      </c>
      <c r="R211" s="143">
        <f t="shared" si="42"/>
        <v>0.84406140000000007</v>
      </c>
      <c r="S211" s="143">
        <v>0</v>
      </c>
      <c r="T211" s="144">
        <f t="shared" si="43"/>
        <v>0</v>
      </c>
      <c r="AR211" s="145" t="s">
        <v>220</v>
      </c>
      <c r="AT211" s="145" t="s">
        <v>154</v>
      </c>
      <c r="AU211" s="145" t="s">
        <v>82</v>
      </c>
      <c r="AY211" s="13" t="s">
        <v>151</v>
      </c>
      <c r="BE211" s="146">
        <f t="shared" si="44"/>
        <v>74016.149999999994</v>
      </c>
      <c r="BF211" s="146">
        <f t="shared" si="45"/>
        <v>0</v>
      </c>
      <c r="BG211" s="146">
        <f t="shared" si="46"/>
        <v>0</v>
      </c>
      <c r="BH211" s="146">
        <f t="shared" si="47"/>
        <v>0</v>
      </c>
      <c r="BI211" s="146">
        <f t="shared" si="48"/>
        <v>0</v>
      </c>
      <c r="BJ211" s="13" t="s">
        <v>80</v>
      </c>
      <c r="BK211" s="146">
        <f t="shared" si="49"/>
        <v>74016.149999999994</v>
      </c>
      <c r="BL211" s="13" t="s">
        <v>220</v>
      </c>
      <c r="BM211" s="145" t="s">
        <v>708</v>
      </c>
    </row>
    <row r="212" spans="2:65" s="1" customFormat="1" ht="24.2" customHeight="1" x14ac:dyDescent="0.2">
      <c r="B212" s="25"/>
      <c r="C212" s="150" t="s">
        <v>709</v>
      </c>
      <c r="D212" s="150" t="s">
        <v>313</v>
      </c>
      <c r="E212" s="151" t="s">
        <v>494</v>
      </c>
      <c r="F212" s="152" t="s">
        <v>495</v>
      </c>
      <c r="G212" s="153" t="s">
        <v>162</v>
      </c>
      <c r="H212" s="154">
        <v>147.376</v>
      </c>
      <c r="I212" s="155">
        <v>741</v>
      </c>
      <c r="J212" s="155">
        <f t="shared" si="40"/>
        <v>109205.62</v>
      </c>
      <c r="K212" s="156"/>
      <c r="L212" s="157"/>
      <c r="M212" s="158" t="s">
        <v>1</v>
      </c>
      <c r="N212" s="159" t="s">
        <v>38</v>
      </c>
      <c r="O212" s="143">
        <v>0</v>
      </c>
      <c r="P212" s="143">
        <f t="shared" si="41"/>
        <v>0</v>
      </c>
      <c r="Q212" s="143">
        <v>1.7999999999999999E-2</v>
      </c>
      <c r="R212" s="143">
        <f t="shared" si="42"/>
        <v>2.652768</v>
      </c>
      <c r="S212" s="143">
        <v>0</v>
      </c>
      <c r="T212" s="144">
        <f t="shared" si="43"/>
        <v>0</v>
      </c>
      <c r="AR212" s="145" t="s">
        <v>286</v>
      </c>
      <c r="AT212" s="145" t="s">
        <v>313</v>
      </c>
      <c r="AU212" s="145" t="s">
        <v>82</v>
      </c>
      <c r="AY212" s="13" t="s">
        <v>151</v>
      </c>
      <c r="BE212" s="146">
        <f t="shared" si="44"/>
        <v>109205.62</v>
      </c>
      <c r="BF212" s="146">
        <f t="shared" si="45"/>
        <v>0</v>
      </c>
      <c r="BG212" s="146">
        <f t="shared" si="46"/>
        <v>0</v>
      </c>
      <c r="BH212" s="146">
        <f t="shared" si="47"/>
        <v>0</v>
      </c>
      <c r="BI212" s="146">
        <f t="shared" si="48"/>
        <v>0</v>
      </c>
      <c r="BJ212" s="13" t="s">
        <v>80</v>
      </c>
      <c r="BK212" s="146">
        <f t="shared" si="49"/>
        <v>109205.62</v>
      </c>
      <c r="BL212" s="13" t="s">
        <v>220</v>
      </c>
      <c r="BM212" s="145" t="s">
        <v>710</v>
      </c>
    </row>
    <row r="213" spans="2:65" s="1" customFormat="1" ht="24.2" customHeight="1" x14ac:dyDescent="0.2">
      <c r="B213" s="25"/>
      <c r="C213" s="135" t="s">
        <v>711</v>
      </c>
      <c r="D213" s="135" t="s">
        <v>154</v>
      </c>
      <c r="E213" s="136" t="s">
        <v>504</v>
      </c>
      <c r="F213" s="137" t="s">
        <v>505</v>
      </c>
      <c r="G213" s="138" t="s">
        <v>162</v>
      </c>
      <c r="H213" s="139">
        <v>9.2100000000000009</v>
      </c>
      <c r="I213" s="140">
        <v>18.350000000000001</v>
      </c>
      <c r="J213" s="140">
        <f t="shared" si="40"/>
        <v>169</v>
      </c>
      <c r="K213" s="141"/>
      <c r="L213" s="25"/>
      <c r="M213" s="142" t="s">
        <v>1</v>
      </c>
      <c r="N213" s="112" t="s">
        <v>38</v>
      </c>
      <c r="O213" s="143">
        <v>0.03</v>
      </c>
      <c r="P213" s="143">
        <f t="shared" si="41"/>
        <v>0.27629999999999999</v>
      </c>
      <c r="Q213" s="143">
        <v>0</v>
      </c>
      <c r="R213" s="143">
        <f t="shared" si="42"/>
        <v>0</v>
      </c>
      <c r="S213" s="143">
        <v>0</v>
      </c>
      <c r="T213" s="144">
        <f t="shared" si="43"/>
        <v>0</v>
      </c>
      <c r="AR213" s="145" t="s">
        <v>220</v>
      </c>
      <c r="AT213" s="145" t="s">
        <v>154</v>
      </c>
      <c r="AU213" s="145" t="s">
        <v>82</v>
      </c>
      <c r="AY213" s="13" t="s">
        <v>151</v>
      </c>
      <c r="BE213" s="146">
        <f t="shared" si="44"/>
        <v>169</v>
      </c>
      <c r="BF213" s="146">
        <f t="shared" si="45"/>
        <v>0</v>
      </c>
      <c r="BG213" s="146">
        <f t="shared" si="46"/>
        <v>0</v>
      </c>
      <c r="BH213" s="146">
        <f t="shared" si="47"/>
        <v>0</v>
      </c>
      <c r="BI213" s="146">
        <f t="shared" si="48"/>
        <v>0</v>
      </c>
      <c r="BJ213" s="13" t="s">
        <v>80</v>
      </c>
      <c r="BK213" s="146">
        <f t="shared" si="49"/>
        <v>169</v>
      </c>
      <c r="BL213" s="13" t="s">
        <v>220</v>
      </c>
      <c r="BM213" s="145" t="s">
        <v>712</v>
      </c>
    </row>
    <row r="214" spans="2:65" s="1" customFormat="1" ht="16.5" customHeight="1" x14ac:dyDescent="0.2">
      <c r="B214" s="25"/>
      <c r="C214" s="135" t="s">
        <v>713</v>
      </c>
      <c r="D214" s="135" t="s">
        <v>154</v>
      </c>
      <c r="E214" s="136" t="s">
        <v>512</v>
      </c>
      <c r="F214" s="137" t="s">
        <v>513</v>
      </c>
      <c r="G214" s="138" t="s">
        <v>483</v>
      </c>
      <c r="H214" s="139">
        <v>83.2</v>
      </c>
      <c r="I214" s="140">
        <v>44.77</v>
      </c>
      <c r="J214" s="140">
        <f t="shared" si="40"/>
        <v>3724.86</v>
      </c>
      <c r="K214" s="141"/>
      <c r="L214" s="25"/>
      <c r="M214" s="142" t="s">
        <v>1</v>
      </c>
      <c r="N214" s="112" t="s">
        <v>38</v>
      </c>
      <c r="O214" s="143">
        <v>0.05</v>
      </c>
      <c r="P214" s="143">
        <f t="shared" si="41"/>
        <v>4.16</v>
      </c>
      <c r="Q214" s="143">
        <v>3.0000000000000001E-5</v>
      </c>
      <c r="R214" s="143">
        <f t="shared" si="42"/>
        <v>2.496E-3</v>
      </c>
      <c r="S214" s="143">
        <v>0</v>
      </c>
      <c r="T214" s="144">
        <f t="shared" si="43"/>
        <v>0</v>
      </c>
      <c r="AR214" s="145" t="s">
        <v>220</v>
      </c>
      <c r="AT214" s="145" t="s">
        <v>154</v>
      </c>
      <c r="AU214" s="145" t="s">
        <v>82</v>
      </c>
      <c r="AY214" s="13" t="s">
        <v>151</v>
      </c>
      <c r="BE214" s="146">
        <f t="shared" si="44"/>
        <v>3724.86</v>
      </c>
      <c r="BF214" s="146">
        <f t="shared" si="45"/>
        <v>0</v>
      </c>
      <c r="BG214" s="146">
        <f t="shared" si="46"/>
        <v>0</v>
      </c>
      <c r="BH214" s="146">
        <f t="shared" si="47"/>
        <v>0</v>
      </c>
      <c r="BI214" s="146">
        <f t="shared" si="48"/>
        <v>0</v>
      </c>
      <c r="BJ214" s="13" t="s">
        <v>80</v>
      </c>
      <c r="BK214" s="146">
        <f t="shared" si="49"/>
        <v>3724.86</v>
      </c>
      <c r="BL214" s="13" t="s">
        <v>220</v>
      </c>
      <c r="BM214" s="145" t="s">
        <v>714</v>
      </c>
    </row>
    <row r="215" spans="2:65" s="1" customFormat="1" ht="21.75" customHeight="1" x14ac:dyDescent="0.2">
      <c r="B215" s="25"/>
      <c r="C215" s="135" t="s">
        <v>715</v>
      </c>
      <c r="D215" s="135" t="s">
        <v>154</v>
      </c>
      <c r="E215" s="136" t="s">
        <v>516</v>
      </c>
      <c r="F215" s="137" t="s">
        <v>517</v>
      </c>
      <c r="G215" s="138" t="s">
        <v>483</v>
      </c>
      <c r="H215" s="139">
        <v>278</v>
      </c>
      <c r="I215" s="140">
        <v>113.14</v>
      </c>
      <c r="J215" s="140">
        <f t="shared" si="40"/>
        <v>31452.92</v>
      </c>
      <c r="K215" s="141"/>
      <c r="L215" s="25"/>
      <c r="M215" s="142" t="s">
        <v>1</v>
      </c>
      <c r="N215" s="112" t="s">
        <v>38</v>
      </c>
      <c r="O215" s="143">
        <v>0.185</v>
      </c>
      <c r="P215" s="143">
        <f t="shared" si="41"/>
        <v>51.43</v>
      </c>
      <c r="Q215" s="143">
        <v>0</v>
      </c>
      <c r="R215" s="143">
        <f t="shared" si="42"/>
        <v>0</v>
      </c>
      <c r="S215" s="143">
        <v>0</v>
      </c>
      <c r="T215" s="144">
        <f t="shared" si="43"/>
        <v>0</v>
      </c>
      <c r="AR215" s="145" t="s">
        <v>220</v>
      </c>
      <c r="AT215" s="145" t="s">
        <v>154</v>
      </c>
      <c r="AU215" s="145" t="s">
        <v>82</v>
      </c>
      <c r="AY215" s="13" t="s">
        <v>151</v>
      </c>
      <c r="BE215" s="146">
        <f t="shared" si="44"/>
        <v>31452.92</v>
      </c>
      <c r="BF215" s="146">
        <f t="shared" si="45"/>
        <v>0</v>
      </c>
      <c r="BG215" s="146">
        <f t="shared" si="46"/>
        <v>0</v>
      </c>
      <c r="BH215" s="146">
        <f t="shared" si="47"/>
        <v>0</v>
      </c>
      <c r="BI215" s="146">
        <f t="shared" si="48"/>
        <v>0</v>
      </c>
      <c r="BJ215" s="13" t="s">
        <v>80</v>
      </c>
      <c r="BK215" s="146">
        <f t="shared" si="49"/>
        <v>31452.92</v>
      </c>
      <c r="BL215" s="13" t="s">
        <v>220</v>
      </c>
      <c r="BM215" s="145" t="s">
        <v>716</v>
      </c>
    </row>
    <row r="216" spans="2:65" s="1" customFormat="1" ht="24.2" customHeight="1" x14ac:dyDescent="0.2">
      <c r="B216" s="25"/>
      <c r="C216" s="135" t="s">
        <v>717</v>
      </c>
      <c r="D216" s="135" t="s">
        <v>154</v>
      </c>
      <c r="E216" s="136" t="s">
        <v>528</v>
      </c>
      <c r="F216" s="137" t="s">
        <v>529</v>
      </c>
      <c r="G216" s="138" t="s">
        <v>162</v>
      </c>
      <c r="H216" s="139">
        <v>133.97800000000001</v>
      </c>
      <c r="I216" s="140">
        <v>26.17</v>
      </c>
      <c r="J216" s="140">
        <f t="shared" si="40"/>
        <v>3506.2</v>
      </c>
      <c r="K216" s="141"/>
      <c r="L216" s="25"/>
      <c r="M216" s="142" t="s">
        <v>1</v>
      </c>
      <c r="N216" s="112" t="s">
        <v>38</v>
      </c>
      <c r="O216" s="143">
        <v>4.1000000000000002E-2</v>
      </c>
      <c r="P216" s="143">
        <f t="shared" si="41"/>
        <v>5.4930980000000007</v>
      </c>
      <c r="Q216" s="143">
        <v>4.5000000000000003E-5</v>
      </c>
      <c r="R216" s="143">
        <f t="shared" si="42"/>
        <v>6.0290100000000004E-3</v>
      </c>
      <c r="S216" s="143">
        <v>0</v>
      </c>
      <c r="T216" s="144">
        <f t="shared" si="43"/>
        <v>0</v>
      </c>
      <c r="AR216" s="145" t="s">
        <v>220</v>
      </c>
      <c r="AT216" s="145" t="s">
        <v>154</v>
      </c>
      <c r="AU216" s="145" t="s">
        <v>82</v>
      </c>
      <c r="AY216" s="13" t="s">
        <v>151</v>
      </c>
      <c r="BE216" s="146">
        <f t="shared" si="44"/>
        <v>3506.2</v>
      </c>
      <c r="BF216" s="146">
        <f t="shared" si="45"/>
        <v>0</v>
      </c>
      <c r="BG216" s="146">
        <f t="shared" si="46"/>
        <v>0</v>
      </c>
      <c r="BH216" s="146">
        <f t="shared" si="47"/>
        <v>0</v>
      </c>
      <c r="BI216" s="146">
        <f t="shared" si="48"/>
        <v>0</v>
      </c>
      <c r="BJ216" s="13" t="s">
        <v>80</v>
      </c>
      <c r="BK216" s="146">
        <f t="shared" si="49"/>
        <v>3506.2</v>
      </c>
      <c r="BL216" s="13" t="s">
        <v>220</v>
      </c>
      <c r="BM216" s="145" t="s">
        <v>718</v>
      </c>
    </row>
    <row r="217" spans="2:65" s="1" customFormat="1" ht="24.2" customHeight="1" x14ac:dyDescent="0.2">
      <c r="B217" s="25"/>
      <c r="C217" s="135" t="s">
        <v>719</v>
      </c>
      <c r="D217" s="135" t="s">
        <v>154</v>
      </c>
      <c r="E217" s="136" t="s">
        <v>532</v>
      </c>
      <c r="F217" s="137" t="s">
        <v>533</v>
      </c>
      <c r="G217" s="138" t="s">
        <v>209</v>
      </c>
      <c r="H217" s="139">
        <v>4.8860000000000001</v>
      </c>
      <c r="I217" s="140">
        <v>692.21</v>
      </c>
      <c r="J217" s="140">
        <f t="shared" si="40"/>
        <v>3382.14</v>
      </c>
      <c r="K217" s="141"/>
      <c r="L217" s="25"/>
      <c r="M217" s="142" t="s">
        <v>1</v>
      </c>
      <c r="N217" s="112" t="s">
        <v>38</v>
      </c>
      <c r="O217" s="143">
        <v>1.548</v>
      </c>
      <c r="P217" s="143">
        <f t="shared" si="41"/>
        <v>7.5635280000000007</v>
      </c>
      <c r="Q217" s="143">
        <v>0</v>
      </c>
      <c r="R217" s="143">
        <f t="shared" si="42"/>
        <v>0</v>
      </c>
      <c r="S217" s="143">
        <v>0</v>
      </c>
      <c r="T217" s="144">
        <f t="shared" si="43"/>
        <v>0</v>
      </c>
      <c r="AR217" s="145" t="s">
        <v>220</v>
      </c>
      <c r="AT217" s="145" t="s">
        <v>154</v>
      </c>
      <c r="AU217" s="145" t="s">
        <v>82</v>
      </c>
      <c r="AY217" s="13" t="s">
        <v>151</v>
      </c>
      <c r="BE217" s="146">
        <f t="shared" si="44"/>
        <v>3382.14</v>
      </c>
      <c r="BF217" s="146">
        <f t="shared" si="45"/>
        <v>0</v>
      </c>
      <c r="BG217" s="146">
        <f t="shared" si="46"/>
        <v>0</v>
      </c>
      <c r="BH217" s="146">
        <f t="shared" si="47"/>
        <v>0</v>
      </c>
      <c r="BI217" s="146">
        <f t="shared" si="48"/>
        <v>0</v>
      </c>
      <c r="BJ217" s="13" t="s">
        <v>80</v>
      </c>
      <c r="BK217" s="146">
        <f t="shared" si="49"/>
        <v>3382.14</v>
      </c>
      <c r="BL217" s="13" t="s">
        <v>220</v>
      </c>
      <c r="BM217" s="145" t="s">
        <v>720</v>
      </c>
    </row>
    <row r="218" spans="2:65" s="1" customFormat="1" ht="24.2" customHeight="1" x14ac:dyDescent="0.2">
      <c r="B218" s="25"/>
      <c r="C218" s="135" t="s">
        <v>721</v>
      </c>
      <c r="D218" s="135" t="s">
        <v>154</v>
      </c>
      <c r="E218" s="136" t="s">
        <v>536</v>
      </c>
      <c r="F218" s="137" t="s">
        <v>537</v>
      </c>
      <c r="G218" s="138" t="s">
        <v>209</v>
      </c>
      <c r="H218" s="139">
        <v>4.8860000000000001</v>
      </c>
      <c r="I218" s="140">
        <v>534.24</v>
      </c>
      <c r="J218" s="140">
        <f t="shared" si="40"/>
        <v>2610.3000000000002</v>
      </c>
      <c r="K218" s="141"/>
      <c r="L218" s="25"/>
      <c r="M218" s="142" t="s">
        <v>1</v>
      </c>
      <c r="N218" s="112" t="s">
        <v>38</v>
      </c>
      <c r="O218" s="143">
        <v>1.1399999999999999</v>
      </c>
      <c r="P218" s="143">
        <f t="shared" si="41"/>
        <v>5.5700399999999997</v>
      </c>
      <c r="Q218" s="143">
        <v>0</v>
      </c>
      <c r="R218" s="143">
        <f t="shared" si="42"/>
        <v>0</v>
      </c>
      <c r="S218" s="143">
        <v>0</v>
      </c>
      <c r="T218" s="144">
        <f t="shared" si="43"/>
        <v>0</v>
      </c>
      <c r="AR218" s="145" t="s">
        <v>220</v>
      </c>
      <c r="AT218" s="145" t="s">
        <v>154</v>
      </c>
      <c r="AU218" s="145" t="s">
        <v>82</v>
      </c>
      <c r="AY218" s="13" t="s">
        <v>151</v>
      </c>
      <c r="BE218" s="146">
        <f t="shared" si="44"/>
        <v>2610.3000000000002</v>
      </c>
      <c r="BF218" s="146">
        <f t="shared" si="45"/>
        <v>0</v>
      </c>
      <c r="BG218" s="146">
        <f t="shared" si="46"/>
        <v>0</v>
      </c>
      <c r="BH218" s="146">
        <f t="shared" si="47"/>
        <v>0</v>
      </c>
      <c r="BI218" s="146">
        <f t="shared" si="48"/>
        <v>0</v>
      </c>
      <c r="BJ218" s="13" t="s">
        <v>80</v>
      </c>
      <c r="BK218" s="146">
        <f t="shared" si="49"/>
        <v>2610.3000000000002</v>
      </c>
      <c r="BL218" s="13" t="s">
        <v>220</v>
      </c>
      <c r="BM218" s="145" t="s">
        <v>722</v>
      </c>
    </row>
    <row r="219" spans="2:65" s="11" customFormat="1" ht="22.9" customHeight="1" x14ac:dyDescent="0.2">
      <c r="B219" s="124"/>
      <c r="D219" s="125" t="s">
        <v>72</v>
      </c>
      <c r="E219" s="133" t="s">
        <v>585</v>
      </c>
      <c r="F219" s="133" t="s">
        <v>586</v>
      </c>
      <c r="J219" s="134">
        <f>BK219</f>
        <v>33791.11</v>
      </c>
      <c r="L219" s="124"/>
      <c r="M219" s="128"/>
      <c r="P219" s="129">
        <f>SUM(P220:P227)</f>
        <v>55.567015999999995</v>
      </c>
      <c r="R219" s="129">
        <f>SUM(R220:R227)</f>
        <v>0.18224897152</v>
      </c>
      <c r="T219" s="130">
        <f>SUM(T220:T227)</f>
        <v>5.5872599999999994E-2</v>
      </c>
      <c r="AR219" s="125" t="s">
        <v>82</v>
      </c>
      <c r="AT219" s="131" t="s">
        <v>72</v>
      </c>
      <c r="AU219" s="131" t="s">
        <v>80</v>
      </c>
      <c r="AY219" s="125" t="s">
        <v>151</v>
      </c>
      <c r="BK219" s="132">
        <f>SUM(BK220:BK227)</f>
        <v>33791.11</v>
      </c>
    </row>
    <row r="220" spans="2:65" s="1" customFormat="1" ht="24.2" customHeight="1" x14ac:dyDescent="0.2">
      <c r="B220" s="25"/>
      <c r="C220" s="135" t="s">
        <v>723</v>
      </c>
      <c r="D220" s="135" t="s">
        <v>154</v>
      </c>
      <c r="E220" s="136" t="s">
        <v>588</v>
      </c>
      <c r="F220" s="137" t="s">
        <v>589</v>
      </c>
      <c r="G220" s="138" t="s">
        <v>162</v>
      </c>
      <c r="H220" s="139">
        <v>372.48399999999998</v>
      </c>
      <c r="I220" s="140">
        <v>5.93</v>
      </c>
      <c r="J220" s="140">
        <f t="shared" ref="J220:J227" si="50">ROUND(I220*H220,2)</f>
        <v>2208.83</v>
      </c>
      <c r="K220" s="141"/>
      <c r="L220" s="25"/>
      <c r="M220" s="142" t="s">
        <v>1</v>
      </c>
      <c r="N220" s="112" t="s">
        <v>38</v>
      </c>
      <c r="O220" s="143">
        <v>1.2E-2</v>
      </c>
      <c r="P220" s="143">
        <f t="shared" ref="P220:P227" si="51">O220*H220</f>
        <v>4.4698079999999996</v>
      </c>
      <c r="Q220" s="143">
        <v>0</v>
      </c>
      <c r="R220" s="143">
        <f t="shared" ref="R220:R227" si="52">Q220*H220</f>
        <v>0</v>
      </c>
      <c r="S220" s="143">
        <v>0</v>
      </c>
      <c r="T220" s="144">
        <f t="shared" ref="T220:T227" si="53">S220*H220</f>
        <v>0</v>
      </c>
      <c r="AR220" s="145" t="s">
        <v>220</v>
      </c>
      <c r="AT220" s="145" t="s">
        <v>154</v>
      </c>
      <c r="AU220" s="145" t="s">
        <v>82</v>
      </c>
      <c r="AY220" s="13" t="s">
        <v>151</v>
      </c>
      <c r="BE220" s="146">
        <f t="shared" ref="BE220:BE227" si="54">IF(N220="základní",J220,0)</f>
        <v>2208.83</v>
      </c>
      <c r="BF220" s="146">
        <f t="shared" ref="BF220:BF227" si="55">IF(N220="snížená",J220,0)</f>
        <v>0</v>
      </c>
      <c r="BG220" s="146">
        <f t="shared" ref="BG220:BG227" si="56">IF(N220="zákl. přenesená",J220,0)</f>
        <v>0</v>
      </c>
      <c r="BH220" s="146">
        <f t="shared" ref="BH220:BH227" si="57">IF(N220="sníž. přenesená",J220,0)</f>
        <v>0</v>
      </c>
      <c r="BI220" s="146">
        <f t="shared" ref="BI220:BI227" si="58">IF(N220="nulová",J220,0)</f>
        <v>0</v>
      </c>
      <c r="BJ220" s="13" t="s">
        <v>80</v>
      </c>
      <c r="BK220" s="146">
        <f t="shared" ref="BK220:BK227" si="59">ROUND(I220*H220,2)</f>
        <v>2208.83</v>
      </c>
      <c r="BL220" s="13" t="s">
        <v>220</v>
      </c>
      <c r="BM220" s="145" t="s">
        <v>724</v>
      </c>
    </row>
    <row r="221" spans="2:65" s="1" customFormat="1" ht="24.2" customHeight="1" x14ac:dyDescent="0.2">
      <c r="B221" s="25"/>
      <c r="C221" s="135" t="s">
        <v>725</v>
      </c>
      <c r="D221" s="135" t="s">
        <v>154</v>
      </c>
      <c r="E221" s="136" t="s">
        <v>592</v>
      </c>
      <c r="F221" s="137" t="s">
        <v>593</v>
      </c>
      <c r="G221" s="138" t="s">
        <v>162</v>
      </c>
      <c r="H221" s="139">
        <v>372.48399999999998</v>
      </c>
      <c r="I221" s="140">
        <v>17.489999999999998</v>
      </c>
      <c r="J221" s="140">
        <f t="shared" si="50"/>
        <v>6514.75</v>
      </c>
      <c r="K221" s="141"/>
      <c r="L221" s="25"/>
      <c r="M221" s="142" t="s">
        <v>1</v>
      </c>
      <c r="N221" s="112" t="s">
        <v>38</v>
      </c>
      <c r="O221" s="143">
        <v>3.5000000000000003E-2</v>
      </c>
      <c r="P221" s="143">
        <f t="shared" si="51"/>
        <v>13.036940000000001</v>
      </c>
      <c r="Q221" s="143">
        <v>2.08E-6</v>
      </c>
      <c r="R221" s="143">
        <f t="shared" si="52"/>
        <v>7.7476671999999992E-4</v>
      </c>
      <c r="S221" s="143">
        <v>1.4999999999999999E-4</v>
      </c>
      <c r="T221" s="144">
        <f t="shared" si="53"/>
        <v>5.5872599999999994E-2</v>
      </c>
      <c r="AR221" s="145" t="s">
        <v>220</v>
      </c>
      <c r="AT221" s="145" t="s">
        <v>154</v>
      </c>
      <c r="AU221" s="145" t="s">
        <v>82</v>
      </c>
      <c r="AY221" s="13" t="s">
        <v>151</v>
      </c>
      <c r="BE221" s="146">
        <f t="shared" si="54"/>
        <v>6514.75</v>
      </c>
      <c r="BF221" s="146">
        <f t="shared" si="55"/>
        <v>0</v>
      </c>
      <c r="BG221" s="146">
        <f t="shared" si="56"/>
        <v>0</v>
      </c>
      <c r="BH221" s="146">
        <f t="shared" si="57"/>
        <v>0</v>
      </c>
      <c r="BI221" s="146">
        <f t="shared" si="58"/>
        <v>0</v>
      </c>
      <c r="BJ221" s="13" t="s">
        <v>80</v>
      </c>
      <c r="BK221" s="146">
        <f t="shared" si="59"/>
        <v>6514.75</v>
      </c>
      <c r="BL221" s="13" t="s">
        <v>220</v>
      </c>
      <c r="BM221" s="145" t="s">
        <v>726</v>
      </c>
    </row>
    <row r="222" spans="2:65" s="1" customFormat="1" ht="16.5" customHeight="1" x14ac:dyDescent="0.2">
      <c r="B222" s="25"/>
      <c r="C222" s="135" t="s">
        <v>727</v>
      </c>
      <c r="D222" s="135" t="s">
        <v>154</v>
      </c>
      <c r="E222" s="136" t="s">
        <v>596</v>
      </c>
      <c r="F222" s="137" t="s">
        <v>597</v>
      </c>
      <c r="G222" s="138" t="s">
        <v>162</v>
      </c>
      <c r="H222" s="139">
        <v>133.97800000000001</v>
      </c>
      <c r="I222" s="140">
        <v>5.93</v>
      </c>
      <c r="J222" s="140">
        <f t="shared" si="50"/>
        <v>794.49</v>
      </c>
      <c r="K222" s="141"/>
      <c r="L222" s="25"/>
      <c r="M222" s="142" t="s">
        <v>1</v>
      </c>
      <c r="N222" s="112" t="s">
        <v>38</v>
      </c>
      <c r="O222" s="143">
        <v>1.2E-2</v>
      </c>
      <c r="P222" s="143">
        <f t="shared" si="51"/>
        <v>1.6077360000000001</v>
      </c>
      <c r="Q222" s="143">
        <v>0</v>
      </c>
      <c r="R222" s="143">
        <f t="shared" si="52"/>
        <v>0</v>
      </c>
      <c r="S222" s="143">
        <v>0</v>
      </c>
      <c r="T222" s="144">
        <f t="shared" si="53"/>
        <v>0</v>
      </c>
      <c r="AR222" s="145" t="s">
        <v>220</v>
      </c>
      <c r="AT222" s="145" t="s">
        <v>154</v>
      </c>
      <c r="AU222" s="145" t="s">
        <v>82</v>
      </c>
      <c r="AY222" s="13" t="s">
        <v>151</v>
      </c>
      <c r="BE222" s="146">
        <f t="shared" si="54"/>
        <v>794.49</v>
      </c>
      <c r="BF222" s="146">
        <f t="shared" si="55"/>
        <v>0</v>
      </c>
      <c r="BG222" s="146">
        <f t="shared" si="56"/>
        <v>0</v>
      </c>
      <c r="BH222" s="146">
        <f t="shared" si="57"/>
        <v>0</v>
      </c>
      <c r="BI222" s="146">
        <f t="shared" si="58"/>
        <v>0</v>
      </c>
      <c r="BJ222" s="13" t="s">
        <v>80</v>
      </c>
      <c r="BK222" s="146">
        <f t="shared" si="59"/>
        <v>794.49</v>
      </c>
      <c r="BL222" s="13" t="s">
        <v>220</v>
      </c>
      <c r="BM222" s="145" t="s">
        <v>728</v>
      </c>
    </row>
    <row r="223" spans="2:65" s="1" customFormat="1" ht="16.5" customHeight="1" x14ac:dyDescent="0.2">
      <c r="B223" s="25"/>
      <c r="C223" s="150" t="s">
        <v>366</v>
      </c>
      <c r="D223" s="150" t="s">
        <v>313</v>
      </c>
      <c r="E223" s="151" t="s">
        <v>600</v>
      </c>
      <c r="F223" s="152" t="s">
        <v>601</v>
      </c>
      <c r="G223" s="153" t="s">
        <v>162</v>
      </c>
      <c r="H223" s="154">
        <v>140.67699999999999</v>
      </c>
      <c r="I223" s="155">
        <v>3.06</v>
      </c>
      <c r="J223" s="155">
        <f t="shared" si="50"/>
        <v>430.47</v>
      </c>
      <c r="K223" s="156"/>
      <c r="L223" s="157"/>
      <c r="M223" s="158" t="s">
        <v>1</v>
      </c>
      <c r="N223" s="159" t="s">
        <v>38</v>
      </c>
      <c r="O223" s="143">
        <v>0</v>
      </c>
      <c r="P223" s="143">
        <f t="shared" si="51"/>
        <v>0</v>
      </c>
      <c r="Q223" s="143">
        <v>0</v>
      </c>
      <c r="R223" s="143">
        <f t="shared" si="52"/>
        <v>0</v>
      </c>
      <c r="S223" s="143">
        <v>0</v>
      </c>
      <c r="T223" s="144">
        <f t="shared" si="53"/>
        <v>0</v>
      </c>
      <c r="AR223" s="145" t="s">
        <v>286</v>
      </c>
      <c r="AT223" s="145" t="s">
        <v>313</v>
      </c>
      <c r="AU223" s="145" t="s">
        <v>82</v>
      </c>
      <c r="AY223" s="13" t="s">
        <v>151</v>
      </c>
      <c r="BE223" s="146">
        <f t="shared" si="54"/>
        <v>430.47</v>
      </c>
      <c r="BF223" s="146">
        <f t="shared" si="55"/>
        <v>0</v>
      </c>
      <c r="BG223" s="146">
        <f t="shared" si="56"/>
        <v>0</v>
      </c>
      <c r="BH223" s="146">
        <f t="shared" si="57"/>
        <v>0</v>
      </c>
      <c r="BI223" s="146">
        <f t="shared" si="58"/>
        <v>0</v>
      </c>
      <c r="BJ223" s="13" t="s">
        <v>80</v>
      </c>
      <c r="BK223" s="146">
        <f t="shared" si="59"/>
        <v>430.47</v>
      </c>
      <c r="BL223" s="13" t="s">
        <v>220</v>
      </c>
      <c r="BM223" s="145" t="s">
        <v>729</v>
      </c>
    </row>
    <row r="224" spans="2:65" s="1" customFormat="1" ht="21.75" customHeight="1" x14ac:dyDescent="0.2">
      <c r="B224" s="25"/>
      <c r="C224" s="135" t="s">
        <v>370</v>
      </c>
      <c r="D224" s="135" t="s">
        <v>154</v>
      </c>
      <c r="E224" s="136" t="s">
        <v>604</v>
      </c>
      <c r="F224" s="137" t="s">
        <v>605</v>
      </c>
      <c r="G224" s="138" t="s">
        <v>162</v>
      </c>
      <c r="H224" s="139">
        <v>20.099</v>
      </c>
      <c r="I224" s="140">
        <v>7.9</v>
      </c>
      <c r="J224" s="140">
        <f t="shared" si="50"/>
        <v>158.78</v>
      </c>
      <c r="K224" s="141"/>
      <c r="L224" s="25"/>
      <c r="M224" s="142" t="s">
        <v>1</v>
      </c>
      <c r="N224" s="112" t="s">
        <v>38</v>
      </c>
      <c r="O224" s="143">
        <v>1.6E-2</v>
      </c>
      <c r="P224" s="143">
        <f t="shared" si="51"/>
        <v>0.32158400000000004</v>
      </c>
      <c r="Q224" s="143">
        <v>0</v>
      </c>
      <c r="R224" s="143">
        <f t="shared" si="52"/>
        <v>0</v>
      </c>
      <c r="S224" s="143">
        <v>0</v>
      </c>
      <c r="T224" s="144">
        <f t="shared" si="53"/>
        <v>0</v>
      </c>
      <c r="AR224" s="145" t="s">
        <v>220</v>
      </c>
      <c r="AT224" s="145" t="s">
        <v>154</v>
      </c>
      <c r="AU224" s="145" t="s">
        <v>82</v>
      </c>
      <c r="AY224" s="13" t="s">
        <v>151</v>
      </c>
      <c r="BE224" s="146">
        <f t="shared" si="54"/>
        <v>158.78</v>
      </c>
      <c r="BF224" s="146">
        <f t="shared" si="55"/>
        <v>0</v>
      </c>
      <c r="BG224" s="146">
        <f t="shared" si="56"/>
        <v>0</v>
      </c>
      <c r="BH224" s="146">
        <f t="shared" si="57"/>
        <v>0</v>
      </c>
      <c r="BI224" s="146">
        <f t="shared" si="58"/>
        <v>0</v>
      </c>
      <c r="BJ224" s="13" t="s">
        <v>80</v>
      </c>
      <c r="BK224" s="146">
        <f t="shared" si="59"/>
        <v>158.78</v>
      </c>
      <c r="BL224" s="13" t="s">
        <v>220</v>
      </c>
      <c r="BM224" s="145" t="s">
        <v>730</v>
      </c>
    </row>
    <row r="225" spans="2:65" s="1" customFormat="1" ht="16.5" customHeight="1" x14ac:dyDescent="0.2">
      <c r="B225" s="25"/>
      <c r="C225" s="150" t="s">
        <v>374</v>
      </c>
      <c r="D225" s="150" t="s">
        <v>313</v>
      </c>
      <c r="E225" s="151" t="s">
        <v>600</v>
      </c>
      <c r="F225" s="152" t="s">
        <v>601</v>
      </c>
      <c r="G225" s="153" t="s">
        <v>162</v>
      </c>
      <c r="H225" s="154">
        <v>21.103999999999999</v>
      </c>
      <c r="I225" s="155">
        <v>3.06</v>
      </c>
      <c r="J225" s="155">
        <f t="shared" si="50"/>
        <v>64.58</v>
      </c>
      <c r="K225" s="156"/>
      <c r="L225" s="157"/>
      <c r="M225" s="158" t="s">
        <v>1</v>
      </c>
      <c r="N225" s="159" t="s">
        <v>38</v>
      </c>
      <c r="O225" s="143">
        <v>0</v>
      </c>
      <c r="P225" s="143">
        <f t="shared" si="51"/>
        <v>0</v>
      </c>
      <c r="Q225" s="143">
        <v>0</v>
      </c>
      <c r="R225" s="143">
        <f t="shared" si="52"/>
        <v>0</v>
      </c>
      <c r="S225" s="143">
        <v>0</v>
      </c>
      <c r="T225" s="144">
        <f t="shared" si="53"/>
        <v>0</v>
      </c>
      <c r="AR225" s="145" t="s">
        <v>286</v>
      </c>
      <c r="AT225" s="145" t="s">
        <v>313</v>
      </c>
      <c r="AU225" s="145" t="s">
        <v>82</v>
      </c>
      <c r="AY225" s="13" t="s">
        <v>151</v>
      </c>
      <c r="BE225" s="146">
        <f t="shared" si="54"/>
        <v>64.58</v>
      </c>
      <c r="BF225" s="146">
        <f t="shared" si="55"/>
        <v>0</v>
      </c>
      <c r="BG225" s="146">
        <f t="shared" si="56"/>
        <v>0</v>
      </c>
      <c r="BH225" s="146">
        <f t="shared" si="57"/>
        <v>0</v>
      </c>
      <c r="BI225" s="146">
        <f t="shared" si="58"/>
        <v>0</v>
      </c>
      <c r="BJ225" s="13" t="s">
        <v>80</v>
      </c>
      <c r="BK225" s="146">
        <f t="shared" si="59"/>
        <v>64.58</v>
      </c>
      <c r="BL225" s="13" t="s">
        <v>220</v>
      </c>
      <c r="BM225" s="145" t="s">
        <v>731</v>
      </c>
    </row>
    <row r="226" spans="2:65" s="1" customFormat="1" ht="24.2" customHeight="1" x14ac:dyDescent="0.2">
      <c r="B226" s="25"/>
      <c r="C226" s="135" t="s">
        <v>394</v>
      </c>
      <c r="D226" s="135" t="s">
        <v>154</v>
      </c>
      <c r="E226" s="136" t="s">
        <v>610</v>
      </c>
      <c r="F226" s="137" t="s">
        <v>611</v>
      </c>
      <c r="G226" s="138" t="s">
        <v>162</v>
      </c>
      <c r="H226" s="139">
        <v>372.48399999999998</v>
      </c>
      <c r="I226" s="140">
        <v>18.95</v>
      </c>
      <c r="J226" s="140">
        <f t="shared" si="50"/>
        <v>7058.57</v>
      </c>
      <c r="K226" s="141"/>
      <c r="L226" s="25"/>
      <c r="M226" s="142" t="s">
        <v>1</v>
      </c>
      <c r="N226" s="112" t="s">
        <v>38</v>
      </c>
      <c r="O226" s="143">
        <v>3.3000000000000002E-2</v>
      </c>
      <c r="P226" s="143">
        <f t="shared" si="51"/>
        <v>12.291971999999999</v>
      </c>
      <c r="Q226" s="143">
        <v>2.0120000000000001E-4</v>
      </c>
      <c r="R226" s="143">
        <f t="shared" si="52"/>
        <v>7.4943780799999998E-2</v>
      </c>
      <c r="S226" s="143">
        <v>0</v>
      </c>
      <c r="T226" s="144">
        <f t="shared" si="53"/>
        <v>0</v>
      </c>
      <c r="AR226" s="145" t="s">
        <v>220</v>
      </c>
      <c r="AT226" s="145" t="s">
        <v>154</v>
      </c>
      <c r="AU226" s="145" t="s">
        <v>82</v>
      </c>
      <c r="AY226" s="13" t="s">
        <v>151</v>
      </c>
      <c r="BE226" s="146">
        <f t="shared" si="54"/>
        <v>7058.57</v>
      </c>
      <c r="BF226" s="146">
        <f t="shared" si="55"/>
        <v>0</v>
      </c>
      <c r="BG226" s="146">
        <f t="shared" si="56"/>
        <v>0</v>
      </c>
      <c r="BH226" s="146">
        <f t="shared" si="57"/>
        <v>0</v>
      </c>
      <c r="BI226" s="146">
        <f t="shared" si="58"/>
        <v>0</v>
      </c>
      <c r="BJ226" s="13" t="s">
        <v>80</v>
      </c>
      <c r="BK226" s="146">
        <f t="shared" si="59"/>
        <v>7058.57</v>
      </c>
      <c r="BL226" s="13" t="s">
        <v>220</v>
      </c>
      <c r="BM226" s="145" t="s">
        <v>732</v>
      </c>
    </row>
    <row r="227" spans="2:65" s="1" customFormat="1" ht="24.2" customHeight="1" x14ac:dyDescent="0.2">
      <c r="B227" s="25"/>
      <c r="C227" s="135" t="s">
        <v>398</v>
      </c>
      <c r="D227" s="135" t="s">
        <v>154</v>
      </c>
      <c r="E227" s="136" t="s">
        <v>614</v>
      </c>
      <c r="F227" s="137" t="s">
        <v>615</v>
      </c>
      <c r="G227" s="138" t="s">
        <v>162</v>
      </c>
      <c r="H227" s="139">
        <v>372.48399999999998</v>
      </c>
      <c r="I227" s="140">
        <v>44.46</v>
      </c>
      <c r="J227" s="140">
        <f t="shared" si="50"/>
        <v>16560.64</v>
      </c>
      <c r="K227" s="141"/>
      <c r="L227" s="25"/>
      <c r="M227" s="160" t="s">
        <v>1</v>
      </c>
      <c r="N227" s="161" t="s">
        <v>38</v>
      </c>
      <c r="O227" s="162">
        <v>6.4000000000000001E-2</v>
      </c>
      <c r="P227" s="162">
        <f t="shared" si="51"/>
        <v>23.838975999999999</v>
      </c>
      <c r="Q227" s="162">
        <v>2.8600000000000001E-4</v>
      </c>
      <c r="R227" s="162">
        <f t="shared" si="52"/>
        <v>0.106530424</v>
      </c>
      <c r="S227" s="162">
        <v>0</v>
      </c>
      <c r="T227" s="163">
        <f t="shared" si="53"/>
        <v>0</v>
      </c>
      <c r="AR227" s="145" t="s">
        <v>220</v>
      </c>
      <c r="AT227" s="145" t="s">
        <v>154</v>
      </c>
      <c r="AU227" s="145" t="s">
        <v>82</v>
      </c>
      <c r="AY227" s="13" t="s">
        <v>151</v>
      </c>
      <c r="BE227" s="146">
        <f t="shared" si="54"/>
        <v>16560.64</v>
      </c>
      <c r="BF227" s="146">
        <f t="shared" si="55"/>
        <v>0</v>
      </c>
      <c r="BG227" s="146">
        <f t="shared" si="56"/>
        <v>0</v>
      </c>
      <c r="BH227" s="146">
        <f t="shared" si="57"/>
        <v>0</v>
      </c>
      <c r="BI227" s="146">
        <f t="shared" si="58"/>
        <v>0</v>
      </c>
      <c r="BJ227" s="13" t="s">
        <v>80</v>
      </c>
      <c r="BK227" s="146">
        <f t="shared" si="59"/>
        <v>16560.64</v>
      </c>
      <c r="BL227" s="13" t="s">
        <v>220</v>
      </c>
      <c r="BM227" s="145" t="s">
        <v>733</v>
      </c>
    </row>
    <row r="228" spans="2:65" s="1" customFormat="1" ht="6.95" customHeight="1" x14ac:dyDescent="0.2">
      <c r="B228" s="37"/>
      <c r="C228" s="38"/>
      <c r="D228" s="38"/>
      <c r="E228" s="38"/>
      <c r="F228" s="38"/>
      <c r="G228" s="38"/>
      <c r="H228" s="38"/>
      <c r="I228" s="38"/>
      <c r="J228" s="38"/>
      <c r="K228" s="38"/>
      <c r="L228" s="25"/>
    </row>
  </sheetData>
  <sheetProtection algorithmName="SHA-512" hashValue="Y2yqDMtQt40FZJAiXC6K6S4Kb9t0w90xS6lyezpBj2mZRfM41wBtQWK18KW9VBe80TRBzwXowZLZ+uB2/W9CrQ==" saltValue="lxPhUKJ5UOSvqIMiLM+oVFr6mi82Q4LBWax+YCe4ryDmwLPeeoxRcOCCOCeQXjB4lQn1BiegWLlpqgdh4GMm5Q==" spinCount="100000" sheet="1" objects="1" scenarios="1" formatColumns="0" formatRows="0" autoFilter="0"/>
  <autoFilter ref="C135:K227" xr:uid="{00000000-0009-0000-0000-000002000000}"/>
  <mergeCells count="12">
    <mergeCell ref="E128:H128"/>
    <mergeCell ref="L2:V2"/>
    <mergeCell ref="E85:H85"/>
    <mergeCell ref="E87:H87"/>
    <mergeCell ref="E89:H89"/>
    <mergeCell ref="E124:H124"/>
    <mergeCell ref="E126:H12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49"/>
  <sheetViews>
    <sheetView showGridLines="0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3" t="s">
        <v>93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82</v>
      </c>
    </row>
    <row r="4" spans="2:46" ht="24.95" customHeight="1" x14ac:dyDescent="0.2">
      <c r="B4" s="16"/>
      <c r="D4" s="17" t="s">
        <v>109</v>
      </c>
      <c r="L4" s="16"/>
      <c r="M4" s="86" t="s">
        <v>10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26.25" customHeight="1" x14ac:dyDescent="0.2">
      <c r="B7" s="16"/>
      <c r="E7" s="202" t="str">
        <f>'Rekapitulace stavby'!K6</f>
        <v>Stavební úpravy, přístavba a nástavba objektu - Objekt občanského vybavení a umístění TČ</v>
      </c>
      <c r="F7" s="203"/>
      <c r="G7" s="203"/>
      <c r="H7" s="203"/>
      <c r="L7" s="16"/>
    </row>
    <row r="8" spans="2:46" ht="12" customHeight="1" x14ac:dyDescent="0.2">
      <c r="B8" s="16"/>
      <c r="D8" s="22" t="s">
        <v>110</v>
      </c>
      <c r="L8" s="16"/>
    </row>
    <row r="9" spans="2:46" s="1" customFormat="1" ht="16.5" customHeight="1" x14ac:dyDescent="0.2">
      <c r="B9" s="25"/>
      <c r="E9" s="202" t="s">
        <v>111</v>
      </c>
      <c r="F9" s="201"/>
      <c r="G9" s="201"/>
      <c r="H9" s="201"/>
      <c r="L9" s="25"/>
    </row>
    <row r="10" spans="2:46" s="1" customFormat="1" ht="12" customHeight="1" x14ac:dyDescent="0.2">
      <c r="B10" s="25"/>
      <c r="D10" s="22" t="s">
        <v>112</v>
      </c>
      <c r="L10" s="25"/>
    </row>
    <row r="11" spans="2:46" s="1" customFormat="1" ht="16.5" customHeight="1" x14ac:dyDescent="0.2">
      <c r="B11" s="25"/>
      <c r="E11" s="192" t="s">
        <v>734</v>
      </c>
      <c r="F11" s="201"/>
      <c r="G11" s="201"/>
      <c r="H11" s="201"/>
      <c r="L11" s="25"/>
    </row>
    <row r="12" spans="2:46" s="1" customFormat="1" x14ac:dyDescent="0.2">
      <c r="B12" s="25"/>
      <c r="L12" s="25"/>
    </row>
    <row r="13" spans="2:46" s="1" customFormat="1" ht="12" customHeight="1" x14ac:dyDescent="0.2">
      <c r="B13" s="25"/>
      <c r="D13" s="22" t="s">
        <v>16</v>
      </c>
      <c r="F13" s="20" t="s">
        <v>1</v>
      </c>
      <c r="I13" s="22" t="s">
        <v>17</v>
      </c>
      <c r="J13" s="20" t="s">
        <v>1</v>
      </c>
      <c r="L13" s="25"/>
    </row>
    <row r="14" spans="2:46" s="1" customFormat="1" ht="12" customHeight="1" x14ac:dyDescent="0.2">
      <c r="B14" s="25"/>
      <c r="D14" s="22" t="s">
        <v>18</v>
      </c>
      <c r="F14" s="20" t="s">
        <v>19</v>
      </c>
      <c r="I14" s="22" t="s">
        <v>20</v>
      </c>
      <c r="J14" s="45" t="str">
        <f>'Rekapitulace stavby'!AN8</f>
        <v>12. 4. 2023</v>
      </c>
      <c r="L14" s="25"/>
    </row>
    <row r="15" spans="2:46" s="1" customFormat="1" ht="10.9" customHeight="1" x14ac:dyDescent="0.2">
      <c r="B15" s="25"/>
      <c r="L15" s="25"/>
    </row>
    <row r="16" spans="2:46" s="1" customFormat="1" ht="12" customHeight="1" x14ac:dyDescent="0.2">
      <c r="B16" s="25"/>
      <c r="D16" s="22" t="s">
        <v>22</v>
      </c>
      <c r="I16" s="22" t="s">
        <v>23</v>
      </c>
      <c r="J16" s="20" t="s">
        <v>1</v>
      </c>
      <c r="L16" s="25"/>
    </row>
    <row r="17" spans="2:12" s="1" customFormat="1" ht="18" customHeight="1" x14ac:dyDescent="0.2">
      <c r="B17" s="25"/>
      <c r="E17" s="20" t="s">
        <v>24</v>
      </c>
      <c r="I17" s="22" t="s">
        <v>25</v>
      </c>
      <c r="J17" s="20" t="s">
        <v>1</v>
      </c>
      <c r="L17" s="25"/>
    </row>
    <row r="18" spans="2:12" s="1" customFormat="1" ht="6.95" customHeight="1" x14ac:dyDescent="0.2">
      <c r="B18" s="25"/>
      <c r="L18" s="25"/>
    </row>
    <row r="19" spans="2:12" s="1" customFormat="1" ht="12" customHeight="1" x14ac:dyDescent="0.2">
      <c r="B19" s="25"/>
      <c r="D19" s="22" t="s">
        <v>26</v>
      </c>
      <c r="I19" s="22" t="s">
        <v>23</v>
      </c>
      <c r="J19" s="20" t="str">
        <f>'Rekapitulace stavby'!AN13</f>
        <v/>
      </c>
      <c r="L19" s="25"/>
    </row>
    <row r="20" spans="2:12" s="1" customFormat="1" ht="18" customHeight="1" x14ac:dyDescent="0.2">
      <c r="B20" s="25"/>
      <c r="E20" s="172" t="str">
        <f>'Rekapitulace stavby'!E14</f>
        <v xml:space="preserve"> </v>
      </c>
      <c r="F20" s="172"/>
      <c r="G20" s="172"/>
      <c r="H20" s="172"/>
      <c r="I20" s="22" t="s">
        <v>25</v>
      </c>
      <c r="J20" s="20" t="str">
        <f>'Rekapitulace stavby'!AN14</f>
        <v/>
      </c>
      <c r="L20" s="25"/>
    </row>
    <row r="21" spans="2:12" s="1" customFormat="1" ht="6.95" customHeight="1" x14ac:dyDescent="0.2">
      <c r="B21" s="25"/>
      <c r="L21" s="25"/>
    </row>
    <row r="22" spans="2:12" s="1" customFormat="1" ht="12" customHeight="1" x14ac:dyDescent="0.2">
      <c r="B22" s="25"/>
      <c r="D22" s="22" t="s">
        <v>28</v>
      </c>
      <c r="I22" s="22" t="s">
        <v>23</v>
      </c>
      <c r="J22" s="20" t="s">
        <v>1</v>
      </c>
      <c r="L22" s="25"/>
    </row>
    <row r="23" spans="2:12" s="1" customFormat="1" ht="18" customHeight="1" x14ac:dyDescent="0.2">
      <c r="B23" s="25"/>
      <c r="E23" s="20" t="s">
        <v>29</v>
      </c>
      <c r="I23" s="22" t="s">
        <v>25</v>
      </c>
      <c r="J23" s="20" t="s">
        <v>1</v>
      </c>
      <c r="L23" s="25"/>
    </row>
    <row r="24" spans="2:12" s="1" customFormat="1" ht="6.95" customHeight="1" x14ac:dyDescent="0.2">
      <c r="B24" s="25"/>
      <c r="L24" s="25"/>
    </row>
    <row r="25" spans="2:12" s="1" customFormat="1" ht="12" customHeight="1" x14ac:dyDescent="0.2">
      <c r="B25" s="25"/>
      <c r="D25" s="22" t="s">
        <v>31</v>
      </c>
      <c r="I25" s="22" t="s">
        <v>23</v>
      </c>
      <c r="J25" s="20" t="s">
        <v>1</v>
      </c>
      <c r="L25" s="25"/>
    </row>
    <row r="26" spans="2:12" s="1" customFormat="1" ht="18" customHeight="1" x14ac:dyDescent="0.2">
      <c r="B26" s="25"/>
      <c r="E26" s="20" t="s">
        <v>29</v>
      </c>
      <c r="I26" s="22" t="s">
        <v>25</v>
      </c>
      <c r="J26" s="20" t="s">
        <v>1</v>
      </c>
      <c r="L26" s="25"/>
    </row>
    <row r="27" spans="2:12" s="1" customFormat="1" ht="6.95" customHeight="1" x14ac:dyDescent="0.2">
      <c r="B27" s="25"/>
      <c r="L27" s="25"/>
    </row>
    <row r="28" spans="2:12" s="1" customFormat="1" ht="12" customHeight="1" x14ac:dyDescent="0.2">
      <c r="B28" s="25"/>
      <c r="D28" s="22" t="s">
        <v>32</v>
      </c>
      <c r="L28" s="25"/>
    </row>
    <row r="29" spans="2:12" s="7" customFormat="1" ht="16.5" customHeight="1" x14ac:dyDescent="0.2">
      <c r="B29" s="87"/>
      <c r="E29" s="174" t="s">
        <v>1</v>
      </c>
      <c r="F29" s="174"/>
      <c r="G29" s="174"/>
      <c r="H29" s="174"/>
      <c r="L29" s="87"/>
    </row>
    <row r="30" spans="2:12" s="1" customFormat="1" ht="6.95" customHeight="1" x14ac:dyDescent="0.2">
      <c r="B30" s="25"/>
      <c r="L30" s="25"/>
    </row>
    <row r="31" spans="2:1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 x14ac:dyDescent="0.2">
      <c r="B32" s="25"/>
      <c r="D32" s="20" t="s">
        <v>114</v>
      </c>
      <c r="J32" s="88">
        <f>J98</f>
        <v>353477.89</v>
      </c>
      <c r="L32" s="25"/>
    </row>
    <row r="33" spans="2:12" s="1" customFormat="1" ht="14.45" customHeight="1" x14ac:dyDescent="0.2">
      <c r="B33" s="25"/>
      <c r="D33" s="89" t="s">
        <v>115</v>
      </c>
      <c r="J33" s="88">
        <f>J114</f>
        <v>0</v>
      </c>
      <c r="L33" s="25"/>
    </row>
    <row r="34" spans="2:12" s="1" customFormat="1" ht="25.35" customHeight="1" x14ac:dyDescent="0.2">
      <c r="B34" s="25"/>
      <c r="D34" s="90" t="s">
        <v>33</v>
      </c>
      <c r="J34" s="59">
        <f>ROUND(J32 + J33, 2)</f>
        <v>353477.89</v>
      </c>
      <c r="L34" s="25"/>
    </row>
    <row r="35" spans="2:12" s="1" customFormat="1" ht="6.95" customHeight="1" x14ac:dyDescent="0.2">
      <c r="B35" s="25"/>
      <c r="D35" s="46"/>
      <c r="E35" s="46"/>
      <c r="F35" s="46"/>
      <c r="G35" s="46"/>
      <c r="H35" s="46"/>
      <c r="I35" s="46"/>
      <c r="J35" s="46"/>
      <c r="K35" s="46"/>
      <c r="L35" s="25"/>
    </row>
    <row r="36" spans="2:12" s="1" customFormat="1" ht="14.45" customHeight="1" x14ac:dyDescent="0.2">
      <c r="B36" s="25"/>
      <c r="F36" s="28" t="s">
        <v>35</v>
      </c>
      <c r="I36" s="28" t="s">
        <v>34</v>
      </c>
      <c r="J36" s="28" t="s">
        <v>36</v>
      </c>
      <c r="L36" s="25"/>
    </row>
    <row r="37" spans="2:12" s="1" customFormat="1" ht="14.45" customHeight="1" x14ac:dyDescent="0.2">
      <c r="B37" s="25"/>
      <c r="D37" s="48" t="s">
        <v>37</v>
      </c>
      <c r="E37" s="22" t="s">
        <v>38</v>
      </c>
      <c r="F37" s="79">
        <f>ROUND((SUM(BE114:BE115) + SUM(BE137:BE248)),  2)</f>
        <v>353477.89</v>
      </c>
      <c r="I37" s="91">
        <v>0.21</v>
      </c>
      <c r="J37" s="79">
        <f>ROUND(((SUM(BE114:BE115) + SUM(BE137:BE248))*I37),  2)</f>
        <v>74230.36</v>
      </c>
      <c r="L37" s="25"/>
    </row>
    <row r="38" spans="2:12" s="1" customFormat="1" ht="14.45" customHeight="1" x14ac:dyDescent="0.2">
      <c r="B38" s="25"/>
      <c r="E38" s="22" t="s">
        <v>39</v>
      </c>
      <c r="F38" s="79">
        <f>ROUND((SUM(BF114:BF115) + SUM(BF137:BF248)),  2)</f>
        <v>0</v>
      </c>
      <c r="I38" s="91">
        <v>0.15</v>
      </c>
      <c r="J38" s="79">
        <f>ROUND(((SUM(BF114:BF115) + SUM(BF137:BF248))*I38),  2)</f>
        <v>0</v>
      </c>
      <c r="L38" s="25"/>
    </row>
    <row r="39" spans="2:12" s="1" customFormat="1" ht="14.45" hidden="1" customHeight="1" x14ac:dyDescent="0.2">
      <c r="B39" s="25"/>
      <c r="E39" s="22" t="s">
        <v>40</v>
      </c>
      <c r="F39" s="79">
        <f>ROUND((SUM(BG114:BG115) + SUM(BG137:BG248)),  2)</f>
        <v>0</v>
      </c>
      <c r="I39" s="91">
        <v>0.21</v>
      </c>
      <c r="J39" s="79">
        <f>0</f>
        <v>0</v>
      </c>
      <c r="L39" s="25"/>
    </row>
    <row r="40" spans="2:12" s="1" customFormat="1" ht="14.45" hidden="1" customHeight="1" x14ac:dyDescent="0.2">
      <c r="B40" s="25"/>
      <c r="E40" s="22" t="s">
        <v>41</v>
      </c>
      <c r="F40" s="79">
        <f>ROUND((SUM(BH114:BH115) + SUM(BH137:BH248)),  2)</f>
        <v>0</v>
      </c>
      <c r="I40" s="91">
        <v>0.15</v>
      </c>
      <c r="J40" s="79">
        <f>0</f>
        <v>0</v>
      </c>
      <c r="L40" s="25"/>
    </row>
    <row r="41" spans="2:12" s="1" customFormat="1" ht="14.45" hidden="1" customHeight="1" x14ac:dyDescent="0.2">
      <c r="B41" s="25"/>
      <c r="E41" s="22" t="s">
        <v>42</v>
      </c>
      <c r="F41" s="79">
        <f>ROUND((SUM(BI114:BI115) + SUM(BI137:BI248)),  2)</f>
        <v>0</v>
      </c>
      <c r="I41" s="91">
        <v>0</v>
      </c>
      <c r="J41" s="79">
        <f>0</f>
        <v>0</v>
      </c>
      <c r="L41" s="25"/>
    </row>
    <row r="42" spans="2:12" s="1" customFormat="1" ht="6.95" customHeight="1" x14ac:dyDescent="0.2">
      <c r="B42" s="25"/>
      <c r="L42" s="25"/>
    </row>
    <row r="43" spans="2:12" s="1" customFormat="1" ht="25.35" customHeight="1" x14ac:dyDescent="0.2">
      <c r="B43" s="25"/>
      <c r="C43" s="92"/>
      <c r="D43" s="93" t="s">
        <v>43</v>
      </c>
      <c r="E43" s="50"/>
      <c r="F43" s="50"/>
      <c r="G43" s="94" t="s">
        <v>44</v>
      </c>
      <c r="H43" s="95" t="s">
        <v>45</v>
      </c>
      <c r="I43" s="50"/>
      <c r="J43" s="96">
        <f>SUM(J34:J41)</f>
        <v>427708.25</v>
      </c>
      <c r="K43" s="97"/>
      <c r="L43" s="25"/>
    </row>
    <row r="44" spans="2:12" s="1" customFormat="1" ht="14.45" customHeight="1" x14ac:dyDescent="0.2">
      <c r="B44" s="25"/>
      <c r="L44" s="25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46</v>
      </c>
      <c r="E50" s="35"/>
      <c r="F50" s="35"/>
      <c r="G50" s="34" t="s">
        <v>47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48</v>
      </c>
      <c r="E61" s="27"/>
      <c r="F61" s="98" t="s">
        <v>49</v>
      </c>
      <c r="G61" s="36" t="s">
        <v>48</v>
      </c>
      <c r="H61" s="27"/>
      <c r="I61" s="27"/>
      <c r="J61" s="99" t="s">
        <v>49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50</v>
      </c>
      <c r="E65" s="35"/>
      <c r="F65" s="35"/>
      <c r="G65" s="34" t="s">
        <v>51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48</v>
      </c>
      <c r="E76" s="27"/>
      <c r="F76" s="98" t="s">
        <v>49</v>
      </c>
      <c r="G76" s="36" t="s">
        <v>48</v>
      </c>
      <c r="H76" s="27"/>
      <c r="I76" s="27"/>
      <c r="J76" s="99" t="s">
        <v>49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12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12" s="1" customFormat="1" ht="24.95" customHeight="1" x14ac:dyDescent="0.2">
      <c r="B82" s="25"/>
      <c r="C82" s="17" t="s">
        <v>116</v>
      </c>
      <c r="L82" s="25"/>
    </row>
    <row r="83" spans="2:12" s="1" customFormat="1" ht="6.95" customHeight="1" x14ac:dyDescent="0.2">
      <c r="B83" s="25"/>
      <c r="L83" s="25"/>
    </row>
    <row r="84" spans="2:12" s="1" customFormat="1" ht="12" customHeight="1" x14ac:dyDescent="0.2">
      <c r="B84" s="25"/>
      <c r="C84" s="22" t="s">
        <v>14</v>
      </c>
      <c r="L84" s="25"/>
    </row>
    <row r="85" spans="2:12" s="1" customFormat="1" ht="26.25" customHeight="1" x14ac:dyDescent="0.2">
      <c r="B85" s="25"/>
      <c r="E85" s="202" t="str">
        <f>E7</f>
        <v>Stavební úpravy, přístavba a nástavba objektu - Objekt občanského vybavení a umístění TČ</v>
      </c>
      <c r="F85" s="203"/>
      <c r="G85" s="203"/>
      <c r="H85" s="203"/>
      <c r="L85" s="25"/>
    </row>
    <row r="86" spans="2:12" ht="12" customHeight="1" x14ac:dyDescent="0.2">
      <c r="B86" s="16"/>
      <c r="C86" s="22" t="s">
        <v>110</v>
      </c>
      <c r="L86" s="16"/>
    </row>
    <row r="87" spans="2:12" s="1" customFormat="1" ht="16.5" customHeight="1" x14ac:dyDescent="0.2">
      <c r="B87" s="25"/>
      <c r="E87" s="202" t="s">
        <v>111</v>
      </c>
      <c r="F87" s="201"/>
      <c r="G87" s="201"/>
      <c r="H87" s="201"/>
      <c r="L87" s="25"/>
    </row>
    <row r="88" spans="2:12" s="1" customFormat="1" ht="12" customHeight="1" x14ac:dyDescent="0.2">
      <c r="B88" s="25"/>
      <c r="C88" s="22" t="s">
        <v>112</v>
      </c>
      <c r="L88" s="25"/>
    </row>
    <row r="89" spans="2:12" s="1" customFormat="1" ht="16.5" customHeight="1" x14ac:dyDescent="0.2">
      <c r="B89" s="25"/>
      <c r="E89" s="192" t="str">
        <f>E11</f>
        <v>D3 - 1.NP-pravý prostor</v>
      </c>
      <c r="F89" s="201"/>
      <c r="G89" s="201"/>
      <c r="H89" s="201"/>
      <c r="L89" s="25"/>
    </row>
    <row r="90" spans="2:12" s="1" customFormat="1" ht="6.95" customHeight="1" x14ac:dyDescent="0.2">
      <c r="B90" s="25"/>
      <c r="L90" s="25"/>
    </row>
    <row r="91" spans="2:12" s="1" customFormat="1" ht="12" customHeight="1" x14ac:dyDescent="0.2">
      <c r="B91" s="25"/>
      <c r="C91" s="22" t="s">
        <v>18</v>
      </c>
      <c r="F91" s="20" t="str">
        <f>F14</f>
        <v>p.č. 1006/1, 1006/44 a p.č. st. 52, k.ú. Kozojedy</v>
      </c>
      <c r="I91" s="22" t="s">
        <v>20</v>
      </c>
      <c r="J91" s="45" t="str">
        <f>IF(J14="","",J14)</f>
        <v>12. 4. 2023</v>
      </c>
      <c r="L91" s="25"/>
    </row>
    <row r="92" spans="2:12" s="1" customFormat="1" ht="6.95" customHeight="1" x14ac:dyDescent="0.2">
      <c r="B92" s="25"/>
      <c r="L92" s="25"/>
    </row>
    <row r="93" spans="2:12" s="1" customFormat="1" ht="15.2" customHeight="1" x14ac:dyDescent="0.2">
      <c r="B93" s="25"/>
      <c r="C93" s="22" t="s">
        <v>22</v>
      </c>
      <c r="F93" s="20" t="str">
        <f>E17</f>
        <v>Obec Kozojedy, 9. května 40, 28163 Kozojedy</v>
      </c>
      <c r="I93" s="22" t="s">
        <v>28</v>
      </c>
      <c r="J93" s="23" t="str">
        <f>E23</f>
        <v>KFJ poject s.r.o.</v>
      </c>
      <c r="L93" s="25"/>
    </row>
    <row r="94" spans="2:12" s="1" customFormat="1" ht="15.2" customHeight="1" x14ac:dyDescent="0.2">
      <c r="B94" s="25"/>
      <c r="C94" s="22" t="s">
        <v>26</v>
      </c>
      <c r="F94" s="20" t="str">
        <f>IF(E20="","",E20)</f>
        <v xml:space="preserve"> </v>
      </c>
      <c r="I94" s="22" t="s">
        <v>31</v>
      </c>
      <c r="J94" s="23" t="str">
        <f>E26</f>
        <v>KFJ poject s.r.o.</v>
      </c>
      <c r="L94" s="25"/>
    </row>
    <row r="95" spans="2:12" s="1" customFormat="1" ht="10.35" customHeight="1" x14ac:dyDescent="0.2">
      <c r="B95" s="25"/>
      <c r="L95" s="25"/>
    </row>
    <row r="96" spans="2:12" s="1" customFormat="1" ht="29.25" customHeight="1" x14ac:dyDescent="0.2">
      <c r="B96" s="25"/>
      <c r="C96" s="100" t="s">
        <v>117</v>
      </c>
      <c r="D96" s="92"/>
      <c r="E96" s="92"/>
      <c r="F96" s="92"/>
      <c r="G96" s="92"/>
      <c r="H96" s="92"/>
      <c r="I96" s="92"/>
      <c r="J96" s="101" t="s">
        <v>118</v>
      </c>
      <c r="K96" s="92"/>
      <c r="L96" s="25"/>
    </row>
    <row r="97" spans="2:47" s="1" customFormat="1" ht="10.35" customHeight="1" x14ac:dyDescent="0.2">
      <c r="B97" s="25"/>
      <c r="L97" s="25"/>
    </row>
    <row r="98" spans="2:47" s="1" customFormat="1" ht="22.9" customHeight="1" x14ac:dyDescent="0.2">
      <c r="B98" s="25"/>
      <c r="C98" s="102" t="s">
        <v>119</v>
      </c>
      <c r="J98" s="59">
        <f>J137</f>
        <v>353477.89</v>
      </c>
      <c r="L98" s="25"/>
      <c r="AU98" s="13" t="s">
        <v>120</v>
      </c>
    </row>
    <row r="99" spans="2:47" s="8" customFormat="1" ht="24.95" customHeight="1" x14ac:dyDescent="0.2">
      <c r="B99" s="103"/>
      <c r="D99" s="104" t="s">
        <v>121</v>
      </c>
      <c r="E99" s="105"/>
      <c r="F99" s="105"/>
      <c r="G99" s="105"/>
      <c r="H99" s="105"/>
      <c r="I99" s="105"/>
      <c r="J99" s="106">
        <f>J138</f>
        <v>182877.88000000003</v>
      </c>
      <c r="L99" s="103"/>
    </row>
    <row r="100" spans="2:47" s="9" customFormat="1" ht="19.899999999999999" customHeight="1" x14ac:dyDescent="0.2">
      <c r="B100" s="107"/>
      <c r="D100" s="108" t="s">
        <v>122</v>
      </c>
      <c r="E100" s="109"/>
      <c r="F100" s="109"/>
      <c r="G100" s="109"/>
      <c r="H100" s="109"/>
      <c r="I100" s="109"/>
      <c r="J100" s="110">
        <f>J139</f>
        <v>21435.16</v>
      </c>
      <c r="L100" s="107"/>
    </row>
    <row r="101" spans="2:47" s="9" customFormat="1" ht="19.899999999999999" customHeight="1" x14ac:dyDescent="0.2">
      <c r="B101" s="107"/>
      <c r="D101" s="108" t="s">
        <v>123</v>
      </c>
      <c r="E101" s="109"/>
      <c r="F101" s="109"/>
      <c r="G101" s="109"/>
      <c r="H101" s="109"/>
      <c r="I101" s="109"/>
      <c r="J101" s="110">
        <f>J144</f>
        <v>73899.270000000019</v>
      </c>
      <c r="L101" s="107"/>
    </row>
    <row r="102" spans="2:47" s="9" customFormat="1" ht="19.899999999999999" customHeight="1" x14ac:dyDescent="0.2">
      <c r="B102" s="107"/>
      <c r="D102" s="108" t="s">
        <v>124</v>
      </c>
      <c r="E102" s="109"/>
      <c r="F102" s="109"/>
      <c r="G102" s="109"/>
      <c r="H102" s="109"/>
      <c r="I102" s="109"/>
      <c r="J102" s="110">
        <f>J155</f>
        <v>35241.57</v>
      </c>
      <c r="L102" s="107"/>
    </row>
    <row r="103" spans="2:47" s="9" customFormat="1" ht="19.899999999999999" customHeight="1" x14ac:dyDescent="0.2">
      <c r="B103" s="107"/>
      <c r="D103" s="108" t="s">
        <v>125</v>
      </c>
      <c r="E103" s="109"/>
      <c r="F103" s="109"/>
      <c r="G103" s="109"/>
      <c r="H103" s="109"/>
      <c r="I103" s="109"/>
      <c r="J103" s="110">
        <f>J164</f>
        <v>38006.15</v>
      </c>
      <c r="L103" s="107"/>
    </row>
    <row r="104" spans="2:47" s="9" customFormat="1" ht="19.899999999999999" customHeight="1" x14ac:dyDescent="0.2">
      <c r="B104" s="107"/>
      <c r="D104" s="108" t="s">
        <v>126</v>
      </c>
      <c r="E104" s="109"/>
      <c r="F104" s="109"/>
      <c r="G104" s="109"/>
      <c r="H104" s="109"/>
      <c r="I104" s="109"/>
      <c r="J104" s="110">
        <f>J172</f>
        <v>14295.73</v>
      </c>
      <c r="L104" s="107"/>
    </row>
    <row r="105" spans="2:47" s="8" customFormat="1" ht="24.95" customHeight="1" x14ac:dyDescent="0.2">
      <c r="B105" s="103"/>
      <c r="D105" s="104" t="s">
        <v>127</v>
      </c>
      <c r="E105" s="105"/>
      <c r="F105" s="105"/>
      <c r="G105" s="105"/>
      <c r="H105" s="105"/>
      <c r="I105" s="105"/>
      <c r="J105" s="106">
        <f>J174</f>
        <v>170600.01</v>
      </c>
      <c r="L105" s="103"/>
    </row>
    <row r="106" spans="2:47" s="9" customFormat="1" ht="19.899999999999999" customHeight="1" x14ac:dyDescent="0.2">
      <c r="B106" s="107"/>
      <c r="D106" s="108" t="s">
        <v>128</v>
      </c>
      <c r="E106" s="109"/>
      <c r="F106" s="109"/>
      <c r="G106" s="109"/>
      <c r="H106" s="109"/>
      <c r="I106" s="109"/>
      <c r="J106" s="110">
        <f>J175</f>
        <v>20394.650000000001</v>
      </c>
      <c r="L106" s="107"/>
    </row>
    <row r="107" spans="2:47" s="9" customFormat="1" ht="19.899999999999999" customHeight="1" x14ac:dyDescent="0.2">
      <c r="B107" s="107"/>
      <c r="D107" s="108" t="s">
        <v>129</v>
      </c>
      <c r="E107" s="109"/>
      <c r="F107" s="109"/>
      <c r="G107" s="109"/>
      <c r="H107" s="109"/>
      <c r="I107" s="109"/>
      <c r="J107" s="110">
        <f>J184</f>
        <v>4806.1099999999997</v>
      </c>
      <c r="L107" s="107"/>
    </row>
    <row r="108" spans="2:47" s="9" customFormat="1" ht="19.899999999999999" customHeight="1" x14ac:dyDescent="0.2">
      <c r="B108" s="107"/>
      <c r="D108" s="108" t="s">
        <v>130</v>
      </c>
      <c r="E108" s="109"/>
      <c r="F108" s="109"/>
      <c r="G108" s="109"/>
      <c r="H108" s="109"/>
      <c r="I108" s="109"/>
      <c r="J108" s="110">
        <f>J191</f>
        <v>36247.11</v>
      </c>
      <c r="L108" s="107"/>
    </row>
    <row r="109" spans="2:47" s="9" customFormat="1" ht="19.899999999999999" customHeight="1" x14ac:dyDescent="0.2">
      <c r="B109" s="107"/>
      <c r="D109" s="108" t="s">
        <v>131</v>
      </c>
      <c r="E109" s="109"/>
      <c r="F109" s="109"/>
      <c r="G109" s="109"/>
      <c r="H109" s="109"/>
      <c r="I109" s="109"/>
      <c r="J109" s="110">
        <f>J208</f>
        <v>73756.280000000013</v>
      </c>
      <c r="L109" s="107"/>
    </row>
    <row r="110" spans="2:47" s="9" customFormat="1" ht="19.899999999999999" customHeight="1" x14ac:dyDescent="0.2">
      <c r="B110" s="107"/>
      <c r="D110" s="108" t="s">
        <v>132</v>
      </c>
      <c r="E110" s="109"/>
      <c r="F110" s="109"/>
      <c r="G110" s="109"/>
      <c r="H110" s="109"/>
      <c r="I110" s="109"/>
      <c r="J110" s="110">
        <f>J228</f>
        <v>25422.43</v>
      </c>
      <c r="L110" s="107"/>
    </row>
    <row r="111" spans="2:47" s="9" customFormat="1" ht="19.899999999999999" customHeight="1" x14ac:dyDescent="0.2">
      <c r="B111" s="107"/>
      <c r="D111" s="108" t="s">
        <v>133</v>
      </c>
      <c r="E111" s="109"/>
      <c r="F111" s="109"/>
      <c r="G111" s="109"/>
      <c r="H111" s="109"/>
      <c r="I111" s="109"/>
      <c r="J111" s="110">
        <f>J240</f>
        <v>9973.43</v>
      </c>
      <c r="L111" s="107"/>
    </row>
    <row r="112" spans="2:47" s="1" customFormat="1" ht="21.75" customHeight="1" x14ac:dyDescent="0.2">
      <c r="B112" s="25"/>
      <c r="L112" s="25"/>
    </row>
    <row r="113" spans="2:14" s="1" customFormat="1" ht="6.95" customHeight="1" x14ac:dyDescent="0.2">
      <c r="B113" s="25"/>
      <c r="L113" s="25"/>
    </row>
    <row r="114" spans="2:14" s="1" customFormat="1" ht="29.25" customHeight="1" x14ac:dyDescent="0.2">
      <c r="B114" s="25"/>
      <c r="C114" s="102" t="s">
        <v>134</v>
      </c>
      <c r="J114" s="111">
        <v>0</v>
      </c>
      <c r="L114" s="25"/>
      <c r="N114" s="112" t="s">
        <v>37</v>
      </c>
    </row>
    <row r="115" spans="2:14" s="1" customFormat="1" ht="18" customHeight="1" x14ac:dyDescent="0.2">
      <c r="B115" s="25"/>
      <c r="L115" s="25"/>
    </row>
    <row r="116" spans="2:14" s="1" customFormat="1" ht="29.25" customHeight="1" x14ac:dyDescent="0.2">
      <c r="B116" s="25"/>
      <c r="C116" s="113" t="s">
        <v>135</v>
      </c>
      <c r="D116" s="92"/>
      <c r="E116" s="92"/>
      <c r="F116" s="92"/>
      <c r="G116" s="92"/>
      <c r="H116" s="92"/>
      <c r="I116" s="92"/>
      <c r="J116" s="114">
        <f>ROUND(J98+J114,2)</f>
        <v>353477.89</v>
      </c>
      <c r="K116" s="92"/>
      <c r="L116" s="25"/>
    </row>
    <row r="117" spans="2:14" s="1" customFormat="1" ht="6.95" customHeight="1" x14ac:dyDescent="0.2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25"/>
    </row>
    <row r="121" spans="2:14" s="1" customFormat="1" ht="6.95" customHeight="1" x14ac:dyDescent="0.2"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25"/>
    </row>
    <row r="122" spans="2:14" s="1" customFormat="1" ht="24.95" customHeight="1" x14ac:dyDescent="0.2">
      <c r="B122" s="25"/>
      <c r="C122" s="17" t="s">
        <v>136</v>
      </c>
      <c r="L122" s="25"/>
    </row>
    <row r="123" spans="2:14" s="1" customFormat="1" ht="6.95" customHeight="1" x14ac:dyDescent="0.2">
      <c r="B123" s="25"/>
      <c r="L123" s="25"/>
    </row>
    <row r="124" spans="2:14" s="1" customFormat="1" ht="12" customHeight="1" x14ac:dyDescent="0.2">
      <c r="B124" s="25"/>
      <c r="C124" s="22" t="s">
        <v>14</v>
      </c>
      <c r="L124" s="25"/>
    </row>
    <row r="125" spans="2:14" s="1" customFormat="1" ht="26.25" customHeight="1" x14ac:dyDescent="0.2">
      <c r="B125" s="25"/>
      <c r="E125" s="202" t="str">
        <f>E7</f>
        <v>Stavební úpravy, přístavba a nástavba objektu - Objekt občanského vybavení a umístění TČ</v>
      </c>
      <c r="F125" s="203"/>
      <c r="G125" s="203"/>
      <c r="H125" s="203"/>
      <c r="L125" s="25"/>
    </row>
    <row r="126" spans="2:14" ht="12" customHeight="1" x14ac:dyDescent="0.2">
      <c r="B126" s="16"/>
      <c r="C126" s="22" t="s">
        <v>110</v>
      </c>
      <c r="L126" s="16"/>
    </row>
    <row r="127" spans="2:14" s="1" customFormat="1" ht="16.5" customHeight="1" x14ac:dyDescent="0.2">
      <c r="B127" s="25"/>
      <c r="E127" s="202" t="s">
        <v>111</v>
      </c>
      <c r="F127" s="201"/>
      <c r="G127" s="201"/>
      <c r="H127" s="201"/>
      <c r="L127" s="25"/>
    </row>
    <row r="128" spans="2:14" s="1" customFormat="1" ht="12" customHeight="1" x14ac:dyDescent="0.2">
      <c r="B128" s="25"/>
      <c r="C128" s="22" t="s">
        <v>112</v>
      </c>
      <c r="L128" s="25"/>
    </row>
    <row r="129" spans="2:65" s="1" customFormat="1" ht="16.5" customHeight="1" x14ac:dyDescent="0.2">
      <c r="B129" s="25"/>
      <c r="E129" s="192" t="str">
        <f>E11</f>
        <v>D3 - 1.NP-pravý prostor</v>
      </c>
      <c r="F129" s="201"/>
      <c r="G129" s="201"/>
      <c r="H129" s="201"/>
      <c r="L129" s="25"/>
    </row>
    <row r="130" spans="2:65" s="1" customFormat="1" ht="6.95" customHeight="1" x14ac:dyDescent="0.2">
      <c r="B130" s="25"/>
      <c r="L130" s="25"/>
    </row>
    <row r="131" spans="2:65" s="1" customFormat="1" ht="12" customHeight="1" x14ac:dyDescent="0.2">
      <c r="B131" s="25"/>
      <c r="C131" s="22" t="s">
        <v>18</v>
      </c>
      <c r="F131" s="20" t="str">
        <f>F14</f>
        <v>p.č. 1006/1, 1006/44 a p.č. st. 52, k.ú. Kozojedy</v>
      </c>
      <c r="I131" s="22" t="s">
        <v>20</v>
      </c>
      <c r="J131" s="45" t="str">
        <f>IF(J14="","",J14)</f>
        <v>12. 4. 2023</v>
      </c>
      <c r="L131" s="25"/>
    </row>
    <row r="132" spans="2:65" s="1" customFormat="1" ht="6.95" customHeight="1" x14ac:dyDescent="0.2">
      <c r="B132" s="25"/>
      <c r="L132" s="25"/>
    </row>
    <row r="133" spans="2:65" s="1" customFormat="1" ht="15.2" customHeight="1" x14ac:dyDescent="0.2">
      <c r="B133" s="25"/>
      <c r="C133" s="22" t="s">
        <v>22</v>
      </c>
      <c r="F133" s="20" t="str">
        <f>E17</f>
        <v>Obec Kozojedy, 9. května 40, 28163 Kozojedy</v>
      </c>
      <c r="I133" s="22" t="s">
        <v>28</v>
      </c>
      <c r="J133" s="23" t="str">
        <f>E23</f>
        <v>KFJ poject s.r.o.</v>
      </c>
      <c r="L133" s="25"/>
    </row>
    <row r="134" spans="2:65" s="1" customFormat="1" ht="15.2" customHeight="1" x14ac:dyDescent="0.2">
      <c r="B134" s="25"/>
      <c r="C134" s="22" t="s">
        <v>26</v>
      </c>
      <c r="F134" s="20" t="str">
        <f>IF(E20="","",E20)</f>
        <v xml:space="preserve"> </v>
      </c>
      <c r="I134" s="22" t="s">
        <v>31</v>
      </c>
      <c r="J134" s="23" t="str">
        <f>E26</f>
        <v>KFJ poject s.r.o.</v>
      </c>
      <c r="L134" s="25"/>
    </row>
    <row r="135" spans="2:65" s="1" customFormat="1" ht="10.35" customHeight="1" x14ac:dyDescent="0.2">
      <c r="B135" s="25"/>
      <c r="L135" s="25"/>
    </row>
    <row r="136" spans="2:65" s="10" customFormat="1" ht="29.25" customHeight="1" x14ac:dyDescent="0.2">
      <c r="B136" s="115"/>
      <c r="C136" s="116" t="s">
        <v>137</v>
      </c>
      <c r="D136" s="117" t="s">
        <v>58</v>
      </c>
      <c r="E136" s="117" t="s">
        <v>54</v>
      </c>
      <c r="F136" s="117" t="s">
        <v>55</v>
      </c>
      <c r="G136" s="117" t="s">
        <v>138</v>
      </c>
      <c r="H136" s="117" t="s">
        <v>139</v>
      </c>
      <c r="I136" s="117" t="s">
        <v>140</v>
      </c>
      <c r="J136" s="118" t="s">
        <v>118</v>
      </c>
      <c r="K136" s="119" t="s">
        <v>141</v>
      </c>
      <c r="L136" s="115"/>
      <c r="M136" s="52" t="s">
        <v>1</v>
      </c>
      <c r="N136" s="53" t="s">
        <v>37</v>
      </c>
      <c r="O136" s="53" t="s">
        <v>142</v>
      </c>
      <c r="P136" s="53" t="s">
        <v>143</v>
      </c>
      <c r="Q136" s="53" t="s">
        <v>144</v>
      </c>
      <c r="R136" s="53" t="s">
        <v>145</v>
      </c>
      <c r="S136" s="53" t="s">
        <v>146</v>
      </c>
      <c r="T136" s="54" t="s">
        <v>147</v>
      </c>
    </row>
    <row r="137" spans="2:65" s="1" customFormat="1" ht="22.9" customHeight="1" x14ac:dyDescent="0.25">
      <c r="B137" s="25"/>
      <c r="C137" s="57" t="s">
        <v>148</v>
      </c>
      <c r="J137" s="120">
        <f>BK137</f>
        <v>353477.89</v>
      </c>
      <c r="L137" s="25"/>
      <c r="M137" s="55"/>
      <c r="N137" s="46"/>
      <c r="O137" s="46"/>
      <c r="P137" s="121">
        <f>P138+P174</f>
        <v>371.24609900000002</v>
      </c>
      <c r="Q137" s="46"/>
      <c r="R137" s="121">
        <f>R138+R174</f>
        <v>10.578675367954201</v>
      </c>
      <c r="S137" s="46"/>
      <c r="T137" s="122">
        <f>T138+T174</f>
        <v>12.001703749999999</v>
      </c>
      <c r="AT137" s="13" t="s">
        <v>72</v>
      </c>
      <c r="AU137" s="13" t="s">
        <v>120</v>
      </c>
      <c r="BK137" s="123">
        <f>BK138+BK174</f>
        <v>353477.89</v>
      </c>
    </row>
    <row r="138" spans="2:65" s="11" customFormat="1" ht="25.9" customHeight="1" x14ac:dyDescent="0.2">
      <c r="B138" s="124"/>
      <c r="D138" s="125" t="s">
        <v>72</v>
      </c>
      <c r="E138" s="126" t="s">
        <v>149</v>
      </c>
      <c r="F138" s="126" t="s">
        <v>150</v>
      </c>
      <c r="J138" s="127">
        <f>BK138</f>
        <v>182877.88000000003</v>
      </c>
      <c r="L138" s="124"/>
      <c r="M138" s="128"/>
      <c r="P138" s="129">
        <f>P139+P144+P155+P164+P172</f>
        <v>250.26600300000001</v>
      </c>
      <c r="R138" s="129">
        <f>R139+R144+R155+R164+R172</f>
        <v>8.6333191500542004</v>
      </c>
      <c r="T138" s="130">
        <f>T139+T144+T155+T164+T172</f>
        <v>11.985308</v>
      </c>
      <c r="AR138" s="125" t="s">
        <v>80</v>
      </c>
      <c r="AT138" s="131" t="s">
        <v>72</v>
      </c>
      <c r="AU138" s="131" t="s">
        <v>73</v>
      </c>
      <c r="AY138" s="125" t="s">
        <v>151</v>
      </c>
      <c r="BK138" s="132">
        <f>BK139+BK144+BK155+BK164+BK172</f>
        <v>182877.88000000003</v>
      </c>
    </row>
    <row r="139" spans="2:65" s="11" customFormat="1" ht="22.9" customHeight="1" x14ac:dyDescent="0.2">
      <c r="B139" s="124"/>
      <c r="D139" s="125" t="s">
        <v>72</v>
      </c>
      <c r="E139" s="133" t="s">
        <v>152</v>
      </c>
      <c r="F139" s="133" t="s">
        <v>153</v>
      </c>
      <c r="J139" s="134">
        <f>BK139</f>
        <v>21435.16</v>
      </c>
      <c r="L139" s="124"/>
      <c r="M139" s="128"/>
      <c r="P139" s="129">
        <f>SUM(P140:P143)</f>
        <v>14.202774000000002</v>
      </c>
      <c r="R139" s="129">
        <f>SUM(R140:R143)</f>
        <v>2.2248364160000005</v>
      </c>
      <c r="T139" s="130">
        <f>SUM(T140:T143)</f>
        <v>0</v>
      </c>
      <c r="AR139" s="125" t="s">
        <v>80</v>
      </c>
      <c r="AT139" s="131" t="s">
        <v>72</v>
      </c>
      <c r="AU139" s="131" t="s">
        <v>80</v>
      </c>
      <c r="AY139" s="125" t="s">
        <v>151</v>
      </c>
      <c r="BK139" s="132">
        <f>SUM(BK140:BK143)</f>
        <v>21435.16</v>
      </c>
    </row>
    <row r="140" spans="2:65" s="1" customFormat="1" ht="21.75" customHeight="1" x14ac:dyDescent="0.2">
      <c r="B140" s="25"/>
      <c r="C140" s="135" t="s">
        <v>80</v>
      </c>
      <c r="D140" s="135" t="s">
        <v>154</v>
      </c>
      <c r="E140" s="136" t="s">
        <v>155</v>
      </c>
      <c r="F140" s="137" t="s">
        <v>156</v>
      </c>
      <c r="G140" s="138" t="s">
        <v>157</v>
      </c>
      <c r="H140" s="139">
        <v>2</v>
      </c>
      <c r="I140" s="140">
        <v>481.63</v>
      </c>
      <c r="J140" s="140">
        <f>ROUND(I140*H140,2)</f>
        <v>963.26</v>
      </c>
      <c r="K140" s="141"/>
      <c r="L140" s="25"/>
      <c r="M140" s="142" t="s">
        <v>1</v>
      </c>
      <c r="N140" s="112" t="s">
        <v>38</v>
      </c>
      <c r="O140" s="143">
        <v>0.318</v>
      </c>
      <c r="P140" s="143">
        <f>O140*H140</f>
        <v>0.63600000000000001</v>
      </c>
      <c r="Q140" s="143">
        <v>2.2783500000000002E-2</v>
      </c>
      <c r="R140" s="143">
        <f>Q140*H140</f>
        <v>4.5567000000000003E-2</v>
      </c>
      <c r="S140" s="143">
        <v>0</v>
      </c>
      <c r="T140" s="144">
        <f>S140*H140</f>
        <v>0</v>
      </c>
      <c r="AR140" s="145" t="s">
        <v>158</v>
      </c>
      <c r="AT140" s="145" t="s">
        <v>154</v>
      </c>
      <c r="AU140" s="145" t="s">
        <v>82</v>
      </c>
      <c r="AY140" s="13" t="s">
        <v>151</v>
      </c>
      <c r="BE140" s="146">
        <f>IF(N140="základní",J140,0)</f>
        <v>963.26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3" t="s">
        <v>80</v>
      </c>
      <c r="BK140" s="146">
        <f>ROUND(I140*H140,2)</f>
        <v>963.26</v>
      </c>
      <c r="BL140" s="13" t="s">
        <v>158</v>
      </c>
      <c r="BM140" s="145" t="s">
        <v>735</v>
      </c>
    </row>
    <row r="141" spans="2:65" s="1" customFormat="1" ht="24.2" customHeight="1" x14ac:dyDescent="0.2">
      <c r="B141" s="25"/>
      <c r="C141" s="135" t="s">
        <v>82</v>
      </c>
      <c r="D141" s="135" t="s">
        <v>154</v>
      </c>
      <c r="E141" s="136" t="s">
        <v>736</v>
      </c>
      <c r="F141" s="137" t="s">
        <v>737</v>
      </c>
      <c r="G141" s="138" t="s">
        <v>162</v>
      </c>
      <c r="H141" s="139">
        <v>1.8180000000000001</v>
      </c>
      <c r="I141" s="140">
        <v>878.15</v>
      </c>
      <c r="J141" s="140">
        <f>ROUND(I141*H141,2)</f>
        <v>1596.48</v>
      </c>
      <c r="K141" s="141"/>
      <c r="L141" s="25"/>
      <c r="M141" s="142" t="s">
        <v>1</v>
      </c>
      <c r="N141" s="112" t="s">
        <v>38</v>
      </c>
      <c r="O141" s="143">
        <v>0.79900000000000004</v>
      </c>
      <c r="P141" s="143">
        <f>O141*H141</f>
        <v>1.452582</v>
      </c>
      <c r="Q141" s="143">
        <v>0.25364999999999999</v>
      </c>
      <c r="R141" s="143">
        <f>Q141*H141</f>
        <v>0.46113569999999998</v>
      </c>
      <c r="S141" s="143">
        <v>0</v>
      </c>
      <c r="T141" s="144">
        <f>S141*H141</f>
        <v>0</v>
      </c>
      <c r="AR141" s="145" t="s">
        <v>158</v>
      </c>
      <c r="AT141" s="145" t="s">
        <v>154</v>
      </c>
      <c r="AU141" s="145" t="s">
        <v>82</v>
      </c>
      <c r="AY141" s="13" t="s">
        <v>151</v>
      </c>
      <c r="BE141" s="146">
        <f>IF(N141="základní",J141,0)</f>
        <v>1596.48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3" t="s">
        <v>80</v>
      </c>
      <c r="BK141" s="146">
        <f>ROUND(I141*H141,2)</f>
        <v>1596.48</v>
      </c>
      <c r="BL141" s="13" t="s">
        <v>158</v>
      </c>
      <c r="BM141" s="145" t="s">
        <v>738</v>
      </c>
    </row>
    <row r="142" spans="2:65" s="1" customFormat="1" ht="24.2" customHeight="1" x14ac:dyDescent="0.2">
      <c r="B142" s="25"/>
      <c r="C142" s="135" t="s">
        <v>152</v>
      </c>
      <c r="D142" s="135" t="s">
        <v>154</v>
      </c>
      <c r="E142" s="136" t="s">
        <v>160</v>
      </c>
      <c r="F142" s="137" t="s">
        <v>161</v>
      </c>
      <c r="G142" s="138" t="s">
        <v>162</v>
      </c>
      <c r="H142" s="139">
        <v>16.036000000000001</v>
      </c>
      <c r="I142" s="140">
        <v>1049</v>
      </c>
      <c r="J142" s="140">
        <f>ROUND(I142*H142,2)</f>
        <v>16821.759999999998</v>
      </c>
      <c r="K142" s="141"/>
      <c r="L142" s="25"/>
      <c r="M142" s="142" t="s">
        <v>1</v>
      </c>
      <c r="N142" s="112" t="s">
        <v>38</v>
      </c>
      <c r="O142" s="143">
        <v>0.68700000000000006</v>
      </c>
      <c r="P142" s="143">
        <f>O142*H142</f>
        <v>11.016732000000001</v>
      </c>
      <c r="Q142" s="143">
        <v>9.4480999999999996E-2</v>
      </c>
      <c r="R142" s="143">
        <f>Q142*H142</f>
        <v>1.5150973160000001</v>
      </c>
      <c r="S142" s="143">
        <v>0</v>
      </c>
      <c r="T142" s="144">
        <f>S142*H142</f>
        <v>0</v>
      </c>
      <c r="AR142" s="145" t="s">
        <v>158</v>
      </c>
      <c r="AT142" s="145" t="s">
        <v>154</v>
      </c>
      <c r="AU142" s="145" t="s">
        <v>82</v>
      </c>
      <c r="AY142" s="13" t="s">
        <v>151</v>
      </c>
      <c r="BE142" s="146">
        <f>IF(N142="základní",J142,0)</f>
        <v>16821.759999999998</v>
      </c>
      <c r="BF142" s="146">
        <f>IF(N142="snížená",J142,0)</f>
        <v>0</v>
      </c>
      <c r="BG142" s="146">
        <f>IF(N142="zákl. přenesená",J142,0)</f>
        <v>0</v>
      </c>
      <c r="BH142" s="146">
        <f>IF(N142="sníž. přenesená",J142,0)</f>
        <v>0</v>
      </c>
      <c r="BI142" s="146">
        <f>IF(N142="nulová",J142,0)</f>
        <v>0</v>
      </c>
      <c r="BJ142" s="13" t="s">
        <v>80</v>
      </c>
      <c r="BK142" s="146">
        <f>ROUND(I142*H142,2)</f>
        <v>16821.759999999998</v>
      </c>
      <c r="BL142" s="13" t="s">
        <v>158</v>
      </c>
      <c r="BM142" s="145" t="s">
        <v>739</v>
      </c>
    </row>
    <row r="143" spans="2:65" s="1" customFormat="1" ht="16.5" customHeight="1" x14ac:dyDescent="0.2">
      <c r="B143" s="25"/>
      <c r="C143" s="135" t="s">
        <v>158</v>
      </c>
      <c r="D143" s="135" t="s">
        <v>154</v>
      </c>
      <c r="E143" s="136" t="s">
        <v>164</v>
      </c>
      <c r="F143" s="137" t="s">
        <v>165</v>
      </c>
      <c r="G143" s="138" t="s">
        <v>162</v>
      </c>
      <c r="H143" s="139">
        <v>1.26</v>
      </c>
      <c r="I143" s="140">
        <v>1629.89</v>
      </c>
      <c r="J143" s="140">
        <f>ROUND(I143*H143,2)</f>
        <v>2053.66</v>
      </c>
      <c r="K143" s="141"/>
      <c r="L143" s="25"/>
      <c r="M143" s="142" t="s">
        <v>1</v>
      </c>
      <c r="N143" s="112" t="s">
        <v>38</v>
      </c>
      <c r="O143" s="143">
        <v>0.871</v>
      </c>
      <c r="P143" s="143">
        <f>O143*H143</f>
        <v>1.0974600000000001</v>
      </c>
      <c r="Q143" s="143">
        <v>0.16114000000000001</v>
      </c>
      <c r="R143" s="143">
        <f>Q143*H143</f>
        <v>0.20303640000000001</v>
      </c>
      <c r="S143" s="143">
        <v>0</v>
      </c>
      <c r="T143" s="144">
        <f>S143*H143</f>
        <v>0</v>
      </c>
      <c r="AR143" s="145" t="s">
        <v>158</v>
      </c>
      <c r="AT143" s="145" t="s">
        <v>154</v>
      </c>
      <c r="AU143" s="145" t="s">
        <v>82</v>
      </c>
      <c r="AY143" s="13" t="s">
        <v>151</v>
      </c>
      <c r="BE143" s="146">
        <f>IF(N143="základní",J143,0)</f>
        <v>2053.66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3" t="s">
        <v>80</v>
      </c>
      <c r="BK143" s="146">
        <f>ROUND(I143*H143,2)</f>
        <v>2053.66</v>
      </c>
      <c r="BL143" s="13" t="s">
        <v>158</v>
      </c>
      <c r="BM143" s="145" t="s">
        <v>740</v>
      </c>
    </row>
    <row r="144" spans="2:65" s="11" customFormat="1" ht="22.9" customHeight="1" x14ac:dyDescent="0.2">
      <c r="B144" s="124"/>
      <c r="D144" s="125" t="s">
        <v>72</v>
      </c>
      <c r="E144" s="133" t="s">
        <v>169</v>
      </c>
      <c r="F144" s="133" t="s">
        <v>170</v>
      </c>
      <c r="J144" s="134">
        <f>BK144</f>
        <v>73899.270000000019</v>
      </c>
      <c r="L144" s="124"/>
      <c r="M144" s="128"/>
      <c r="P144" s="129">
        <f>SUM(P145:P154)</f>
        <v>91.053059999999988</v>
      </c>
      <c r="R144" s="129">
        <f>SUM(R145:R154)</f>
        <v>6.4038066340541997</v>
      </c>
      <c r="T144" s="130">
        <f>SUM(T145:T154)</f>
        <v>0</v>
      </c>
      <c r="AR144" s="125" t="s">
        <v>80</v>
      </c>
      <c r="AT144" s="131" t="s">
        <v>72</v>
      </c>
      <c r="AU144" s="131" t="s">
        <v>80</v>
      </c>
      <c r="AY144" s="125" t="s">
        <v>151</v>
      </c>
      <c r="BK144" s="132">
        <f>SUM(BK145:BK154)</f>
        <v>73899.270000000019</v>
      </c>
    </row>
    <row r="145" spans="2:65" s="1" customFormat="1" ht="24.2" customHeight="1" x14ac:dyDescent="0.2">
      <c r="B145" s="25"/>
      <c r="C145" s="135" t="s">
        <v>174</v>
      </c>
      <c r="D145" s="135" t="s">
        <v>154</v>
      </c>
      <c r="E145" s="136" t="s">
        <v>171</v>
      </c>
      <c r="F145" s="137" t="s">
        <v>172</v>
      </c>
      <c r="G145" s="138" t="s">
        <v>162</v>
      </c>
      <c r="H145" s="139">
        <v>28.34</v>
      </c>
      <c r="I145" s="140">
        <v>91.21</v>
      </c>
      <c r="J145" s="140">
        <f t="shared" ref="J145:J154" si="0">ROUND(I145*H145,2)</f>
        <v>2584.89</v>
      </c>
      <c r="K145" s="141"/>
      <c r="L145" s="25"/>
      <c r="M145" s="142" t="s">
        <v>1</v>
      </c>
      <c r="N145" s="112" t="s">
        <v>38</v>
      </c>
      <c r="O145" s="143">
        <v>0.14799999999999999</v>
      </c>
      <c r="P145" s="143">
        <f t="shared" ref="P145:P154" si="1">O145*H145</f>
        <v>4.1943199999999994</v>
      </c>
      <c r="Q145" s="143">
        <v>2.63E-4</v>
      </c>
      <c r="R145" s="143">
        <f t="shared" ref="R145:R154" si="2">Q145*H145</f>
        <v>7.4534199999999997E-3</v>
      </c>
      <c r="S145" s="143">
        <v>0</v>
      </c>
      <c r="T145" s="144">
        <f t="shared" ref="T145:T154" si="3">S145*H145</f>
        <v>0</v>
      </c>
      <c r="AR145" s="145" t="s">
        <v>158</v>
      </c>
      <c r="AT145" s="145" t="s">
        <v>154</v>
      </c>
      <c r="AU145" s="145" t="s">
        <v>82</v>
      </c>
      <c r="AY145" s="13" t="s">
        <v>151</v>
      </c>
      <c r="BE145" s="146">
        <f t="shared" ref="BE145:BE154" si="4">IF(N145="základní",J145,0)</f>
        <v>2584.89</v>
      </c>
      <c r="BF145" s="146">
        <f t="shared" ref="BF145:BF154" si="5">IF(N145="snížená",J145,0)</f>
        <v>0</v>
      </c>
      <c r="BG145" s="146">
        <f t="shared" ref="BG145:BG154" si="6">IF(N145="zákl. přenesená",J145,0)</f>
        <v>0</v>
      </c>
      <c r="BH145" s="146">
        <f t="shared" ref="BH145:BH154" si="7">IF(N145="sníž. přenesená",J145,0)</f>
        <v>0</v>
      </c>
      <c r="BI145" s="146">
        <f t="shared" ref="BI145:BI154" si="8">IF(N145="nulová",J145,0)</f>
        <v>0</v>
      </c>
      <c r="BJ145" s="13" t="s">
        <v>80</v>
      </c>
      <c r="BK145" s="146">
        <f t="shared" ref="BK145:BK154" si="9">ROUND(I145*H145,2)</f>
        <v>2584.89</v>
      </c>
      <c r="BL145" s="13" t="s">
        <v>158</v>
      </c>
      <c r="BM145" s="145" t="s">
        <v>741</v>
      </c>
    </row>
    <row r="146" spans="2:65" s="1" customFormat="1" ht="24.2" customHeight="1" x14ac:dyDescent="0.2">
      <c r="B146" s="25"/>
      <c r="C146" s="135" t="s">
        <v>169</v>
      </c>
      <c r="D146" s="135" t="s">
        <v>154</v>
      </c>
      <c r="E146" s="136" t="s">
        <v>175</v>
      </c>
      <c r="F146" s="137" t="s">
        <v>176</v>
      </c>
      <c r="G146" s="138" t="s">
        <v>162</v>
      </c>
      <c r="H146" s="139">
        <v>28.34</v>
      </c>
      <c r="I146" s="140">
        <v>401.19</v>
      </c>
      <c r="J146" s="140">
        <f t="shared" si="0"/>
        <v>11369.72</v>
      </c>
      <c r="K146" s="141"/>
      <c r="L146" s="25"/>
      <c r="M146" s="142" t="s">
        <v>1</v>
      </c>
      <c r="N146" s="112" t="s">
        <v>38</v>
      </c>
      <c r="O146" s="143">
        <v>0.56999999999999995</v>
      </c>
      <c r="P146" s="143">
        <f t="shared" si="1"/>
        <v>16.153799999999997</v>
      </c>
      <c r="Q146" s="143">
        <v>1.8380000000000001E-2</v>
      </c>
      <c r="R146" s="143">
        <f t="shared" si="2"/>
        <v>0.52088920000000005</v>
      </c>
      <c r="S146" s="143">
        <v>0</v>
      </c>
      <c r="T146" s="144">
        <f t="shared" si="3"/>
        <v>0</v>
      </c>
      <c r="AR146" s="145" t="s">
        <v>158</v>
      </c>
      <c r="AT146" s="145" t="s">
        <v>154</v>
      </c>
      <c r="AU146" s="145" t="s">
        <v>82</v>
      </c>
      <c r="AY146" s="13" t="s">
        <v>151</v>
      </c>
      <c r="BE146" s="146">
        <f t="shared" si="4"/>
        <v>11369.72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3" t="s">
        <v>80</v>
      </c>
      <c r="BK146" s="146">
        <f t="shared" si="9"/>
        <v>11369.72</v>
      </c>
      <c r="BL146" s="13" t="s">
        <v>158</v>
      </c>
      <c r="BM146" s="145" t="s">
        <v>742</v>
      </c>
    </row>
    <row r="147" spans="2:65" s="1" customFormat="1" ht="24.2" customHeight="1" x14ac:dyDescent="0.2">
      <c r="B147" s="25"/>
      <c r="C147" s="135" t="s">
        <v>181</v>
      </c>
      <c r="D147" s="135" t="s">
        <v>154</v>
      </c>
      <c r="E147" s="136" t="s">
        <v>178</v>
      </c>
      <c r="F147" s="137" t="s">
        <v>179</v>
      </c>
      <c r="G147" s="138" t="s">
        <v>162</v>
      </c>
      <c r="H147" s="139">
        <v>28.34</v>
      </c>
      <c r="I147" s="140">
        <v>88.27</v>
      </c>
      <c r="J147" s="140">
        <f t="shared" si="0"/>
        <v>2501.5700000000002</v>
      </c>
      <c r="K147" s="141"/>
      <c r="L147" s="25"/>
      <c r="M147" s="142" t="s">
        <v>1</v>
      </c>
      <c r="N147" s="112" t="s">
        <v>38</v>
      </c>
      <c r="O147" s="143">
        <v>0.1</v>
      </c>
      <c r="P147" s="143">
        <f t="shared" si="1"/>
        <v>2.8340000000000001</v>
      </c>
      <c r="Q147" s="143">
        <v>7.9000000000000008E-3</v>
      </c>
      <c r="R147" s="143">
        <f t="shared" si="2"/>
        <v>0.22388600000000003</v>
      </c>
      <c r="S147" s="143">
        <v>0</v>
      </c>
      <c r="T147" s="144">
        <f t="shared" si="3"/>
        <v>0</v>
      </c>
      <c r="AR147" s="145" t="s">
        <v>158</v>
      </c>
      <c r="AT147" s="145" t="s">
        <v>154</v>
      </c>
      <c r="AU147" s="145" t="s">
        <v>82</v>
      </c>
      <c r="AY147" s="13" t="s">
        <v>151</v>
      </c>
      <c r="BE147" s="146">
        <f t="shared" si="4"/>
        <v>2501.5700000000002</v>
      </c>
      <c r="BF147" s="146">
        <f t="shared" si="5"/>
        <v>0</v>
      </c>
      <c r="BG147" s="146">
        <f t="shared" si="6"/>
        <v>0</v>
      </c>
      <c r="BH147" s="146">
        <f t="shared" si="7"/>
        <v>0</v>
      </c>
      <c r="BI147" s="146">
        <f t="shared" si="8"/>
        <v>0</v>
      </c>
      <c r="BJ147" s="13" t="s">
        <v>80</v>
      </c>
      <c r="BK147" s="146">
        <f t="shared" si="9"/>
        <v>2501.5700000000002</v>
      </c>
      <c r="BL147" s="13" t="s">
        <v>158</v>
      </c>
      <c r="BM147" s="145" t="s">
        <v>743</v>
      </c>
    </row>
    <row r="148" spans="2:65" s="1" customFormat="1" ht="24.2" customHeight="1" x14ac:dyDescent="0.2">
      <c r="B148" s="25"/>
      <c r="C148" s="135" t="s">
        <v>185</v>
      </c>
      <c r="D148" s="135" t="s">
        <v>154</v>
      </c>
      <c r="E148" s="136" t="s">
        <v>182</v>
      </c>
      <c r="F148" s="137" t="s">
        <v>183</v>
      </c>
      <c r="G148" s="138" t="s">
        <v>162</v>
      </c>
      <c r="H148" s="139">
        <v>96.965000000000003</v>
      </c>
      <c r="I148" s="140">
        <v>72.14</v>
      </c>
      <c r="J148" s="140">
        <f t="shared" si="0"/>
        <v>6995.06</v>
      </c>
      <c r="K148" s="141"/>
      <c r="L148" s="25"/>
      <c r="M148" s="142" t="s">
        <v>1</v>
      </c>
      <c r="N148" s="112" t="s">
        <v>38</v>
      </c>
      <c r="O148" s="143">
        <v>0.104</v>
      </c>
      <c r="P148" s="143">
        <f t="shared" si="1"/>
        <v>10.08436</v>
      </c>
      <c r="Q148" s="143">
        <v>2.63E-4</v>
      </c>
      <c r="R148" s="143">
        <f t="shared" si="2"/>
        <v>2.5501795000000001E-2</v>
      </c>
      <c r="S148" s="143">
        <v>0</v>
      </c>
      <c r="T148" s="144">
        <f t="shared" si="3"/>
        <v>0</v>
      </c>
      <c r="AR148" s="145" t="s">
        <v>158</v>
      </c>
      <c r="AT148" s="145" t="s">
        <v>154</v>
      </c>
      <c r="AU148" s="145" t="s">
        <v>82</v>
      </c>
      <c r="AY148" s="13" t="s">
        <v>151</v>
      </c>
      <c r="BE148" s="146">
        <f t="shared" si="4"/>
        <v>6995.06</v>
      </c>
      <c r="BF148" s="146">
        <f t="shared" si="5"/>
        <v>0</v>
      </c>
      <c r="BG148" s="146">
        <f t="shared" si="6"/>
        <v>0</v>
      </c>
      <c r="BH148" s="146">
        <f t="shared" si="7"/>
        <v>0</v>
      </c>
      <c r="BI148" s="146">
        <f t="shared" si="8"/>
        <v>0</v>
      </c>
      <c r="BJ148" s="13" t="s">
        <v>80</v>
      </c>
      <c r="BK148" s="146">
        <f t="shared" si="9"/>
        <v>6995.06</v>
      </c>
      <c r="BL148" s="13" t="s">
        <v>158</v>
      </c>
      <c r="BM148" s="145" t="s">
        <v>744</v>
      </c>
    </row>
    <row r="149" spans="2:65" s="1" customFormat="1" ht="24.2" customHeight="1" x14ac:dyDescent="0.2">
      <c r="B149" s="25"/>
      <c r="C149" s="135" t="s">
        <v>189</v>
      </c>
      <c r="D149" s="135" t="s">
        <v>154</v>
      </c>
      <c r="E149" s="136" t="s">
        <v>186</v>
      </c>
      <c r="F149" s="137" t="s">
        <v>187</v>
      </c>
      <c r="G149" s="138" t="s">
        <v>162</v>
      </c>
      <c r="H149" s="139">
        <v>17.600000000000001</v>
      </c>
      <c r="I149" s="140">
        <v>279.20999999999998</v>
      </c>
      <c r="J149" s="140">
        <f t="shared" si="0"/>
        <v>4914.1000000000004</v>
      </c>
      <c r="K149" s="141"/>
      <c r="L149" s="25"/>
      <c r="M149" s="142" t="s">
        <v>1</v>
      </c>
      <c r="N149" s="112" t="s">
        <v>38</v>
      </c>
      <c r="O149" s="143">
        <v>0.39</v>
      </c>
      <c r="P149" s="143">
        <f t="shared" si="1"/>
        <v>6.8640000000000008</v>
      </c>
      <c r="Q149" s="143">
        <v>1.54E-2</v>
      </c>
      <c r="R149" s="143">
        <f t="shared" si="2"/>
        <v>0.27104</v>
      </c>
      <c r="S149" s="143">
        <v>0</v>
      </c>
      <c r="T149" s="144">
        <f t="shared" si="3"/>
        <v>0</v>
      </c>
      <c r="AR149" s="145" t="s">
        <v>158</v>
      </c>
      <c r="AT149" s="145" t="s">
        <v>154</v>
      </c>
      <c r="AU149" s="145" t="s">
        <v>82</v>
      </c>
      <c r="AY149" s="13" t="s">
        <v>151</v>
      </c>
      <c r="BE149" s="146">
        <f t="shared" si="4"/>
        <v>4914.1000000000004</v>
      </c>
      <c r="BF149" s="146">
        <f t="shared" si="5"/>
        <v>0</v>
      </c>
      <c r="BG149" s="146">
        <f t="shared" si="6"/>
        <v>0</v>
      </c>
      <c r="BH149" s="146">
        <f t="shared" si="7"/>
        <v>0</v>
      </c>
      <c r="BI149" s="146">
        <f t="shared" si="8"/>
        <v>0</v>
      </c>
      <c r="BJ149" s="13" t="s">
        <v>80</v>
      </c>
      <c r="BK149" s="146">
        <f t="shared" si="9"/>
        <v>4914.1000000000004</v>
      </c>
      <c r="BL149" s="13" t="s">
        <v>158</v>
      </c>
      <c r="BM149" s="145" t="s">
        <v>745</v>
      </c>
    </row>
    <row r="150" spans="2:65" s="1" customFormat="1" ht="24.2" customHeight="1" x14ac:dyDescent="0.2">
      <c r="B150" s="25"/>
      <c r="C150" s="135" t="s">
        <v>193</v>
      </c>
      <c r="D150" s="135" t="s">
        <v>154</v>
      </c>
      <c r="E150" s="136" t="s">
        <v>190</v>
      </c>
      <c r="F150" s="137" t="s">
        <v>191</v>
      </c>
      <c r="G150" s="138" t="s">
        <v>162</v>
      </c>
      <c r="H150" s="139">
        <v>80.965000000000003</v>
      </c>
      <c r="I150" s="140">
        <v>348.15</v>
      </c>
      <c r="J150" s="140">
        <f t="shared" si="0"/>
        <v>28187.96</v>
      </c>
      <c r="K150" s="141"/>
      <c r="L150" s="25"/>
      <c r="M150" s="142" t="s">
        <v>1</v>
      </c>
      <c r="N150" s="112" t="s">
        <v>38</v>
      </c>
      <c r="O150" s="143">
        <v>0.47</v>
      </c>
      <c r="P150" s="143">
        <f t="shared" si="1"/>
        <v>38.053550000000001</v>
      </c>
      <c r="Q150" s="143">
        <v>1.8380000000000001E-2</v>
      </c>
      <c r="R150" s="143">
        <f t="shared" si="2"/>
        <v>1.4881367000000001</v>
      </c>
      <c r="S150" s="143">
        <v>0</v>
      </c>
      <c r="T150" s="144">
        <f t="shared" si="3"/>
        <v>0</v>
      </c>
      <c r="AR150" s="145" t="s">
        <v>158</v>
      </c>
      <c r="AT150" s="145" t="s">
        <v>154</v>
      </c>
      <c r="AU150" s="145" t="s">
        <v>82</v>
      </c>
      <c r="AY150" s="13" t="s">
        <v>151</v>
      </c>
      <c r="BE150" s="146">
        <f t="shared" si="4"/>
        <v>28187.96</v>
      </c>
      <c r="BF150" s="146">
        <f t="shared" si="5"/>
        <v>0</v>
      </c>
      <c r="BG150" s="146">
        <f t="shared" si="6"/>
        <v>0</v>
      </c>
      <c r="BH150" s="146">
        <f t="shared" si="7"/>
        <v>0</v>
      </c>
      <c r="BI150" s="146">
        <f t="shared" si="8"/>
        <v>0</v>
      </c>
      <c r="BJ150" s="13" t="s">
        <v>80</v>
      </c>
      <c r="BK150" s="146">
        <f t="shared" si="9"/>
        <v>28187.96</v>
      </c>
      <c r="BL150" s="13" t="s">
        <v>158</v>
      </c>
      <c r="BM150" s="145" t="s">
        <v>746</v>
      </c>
    </row>
    <row r="151" spans="2:65" s="1" customFormat="1" ht="24.2" customHeight="1" x14ac:dyDescent="0.2">
      <c r="B151" s="25"/>
      <c r="C151" s="135" t="s">
        <v>197</v>
      </c>
      <c r="D151" s="135" t="s">
        <v>154</v>
      </c>
      <c r="E151" s="136" t="s">
        <v>194</v>
      </c>
      <c r="F151" s="137" t="s">
        <v>195</v>
      </c>
      <c r="G151" s="138" t="s">
        <v>162</v>
      </c>
      <c r="H151" s="139">
        <v>64.893000000000001</v>
      </c>
      <c r="I151" s="140">
        <v>83.74</v>
      </c>
      <c r="J151" s="140">
        <f t="shared" si="0"/>
        <v>5434.14</v>
      </c>
      <c r="K151" s="141"/>
      <c r="L151" s="25"/>
      <c r="M151" s="142" t="s">
        <v>1</v>
      </c>
      <c r="N151" s="112" t="s">
        <v>38</v>
      </c>
      <c r="O151" s="143">
        <v>0.09</v>
      </c>
      <c r="P151" s="143">
        <f t="shared" si="1"/>
        <v>5.8403700000000001</v>
      </c>
      <c r="Q151" s="143">
        <v>7.9000000000000008E-3</v>
      </c>
      <c r="R151" s="143">
        <f t="shared" si="2"/>
        <v>0.51265470000000002</v>
      </c>
      <c r="S151" s="143">
        <v>0</v>
      </c>
      <c r="T151" s="144">
        <f t="shared" si="3"/>
        <v>0</v>
      </c>
      <c r="AR151" s="145" t="s">
        <v>158</v>
      </c>
      <c r="AT151" s="145" t="s">
        <v>154</v>
      </c>
      <c r="AU151" s="145" t="s">
        <v>82</v>
      </c>
      <c r="AY151" s="13" t="s">
        <v>151</v>
      </c>
      <c r="BE151" s="146">
        <f t="shared" si="4"/>
        <v>5434.14</v>
      </c>
      <c r="BF151" s="146">
        <f t="shared" si="5"/>
        <v>0</v>
      </c>
      <c r="BG151" s="146">
        <f t="shared" si="6"/>
        <v>0</v>
      </c>
      <c r="BH151" s="146">
        <f t="shared" si="7"/>
        <v>0</v>
      </c>
      <c r="BI151" s="146">
        <f t="shared" si="8"/>
        <v>0</v>
      </c>
      <c r="BJ151" s="13" t="s">
        <v>80</v>
      </c>
      <c r="BK151" s="146">
        <f t="shared" si="9"/>
        <v>5434.14</v>
      </c>
      <c r="BL151" s="13" t="s">
        <v>158</v>
      </c>
      <c r="BM151" s="145" t="s">
        <v>747</v>
      </c>
    </row>
    <row r="152" spans="2:65" s="1" customFormat="1" ht="33" customHeight="1" x14ac:dyDescent="0.2">
      <c r="B152" s="25"/>
      <c r="C152" s="135" t="s">
        <v>202</v>
      </c>
      <c r="D152" s="135" t="s">
        <v>154</v>
      </c>
      <c r="E152" s="136" t="s">
        <v>198</v>
      </c>
      <c r="F152" s="137" t="s">
        <v>199</v>
      </c>
      <c r="G152" s="138" t="s">
        <v>200</v>
      </c>
      <c r="H152" s="139">
        <v>1.4179999999999999</v>
      </c>
      <c r="I152" s="140">
        <v>4774.82</v>
      </c>
      <c r="J152" s="140">
        <f t="shared" si="0"/>
        <v>6770.69</v>
      </c>
      <c r="K152" s="141"/>
      <c r="L152" s="25"/>
      <c r="M152" s="142" t="s">
        <v>1</v>
      </c>
      <c r="N152" s="112" t="s">
        <v>38</v>
      </c>
      <c r="O152" s="143">
        <v>3.2130000000000001</v>
      </c>
      <c r="P152" s="143">
        <f t="shared" si="1"/>
        <v>4.5560339999999995</v>
      </c>
      <c r="Q152" s="143">
        <v>2.3010199999999998</v>
      </c>
      <c r="R152" s="143">
        <f t="shared" si="2"/>
        <v>3.2628463599999997</v>
      </c>
      <c r="S152" s="143">
        <v>0</v>
      </c>
      <c r="T152" s="144">
        <f t="shared" si="3"/>
        <v>0</v>
      </c>
      <c r="AR152" s="145" t="s">
        <v>158</v>
      </c>
      <c r="AT152" s="145" t="s">
        <v>154</v>
      </c>
      <c r="AU152" s="145" t="s">
        <v>82</v>
      </c>
      <c r="AY152" s="13" t="s">
        <v>151</v>
      </c>
      <c r="BE152" s="146">
        <f t="shared" si="4"/>
        <v>6770.69</v>
      </c>
      <c r="BF152" s="146">
        <f t="shared" si="5"/>
        <v>0</v>
      </c>
      <c r="BG152" s="146">
        <f t="shared" si="6"/>
        <v>0</v>
      </c>
      <c r="BH152" s="146">
        <f t="shared" si="7"/>
        <v>0</v>
      </c>
      <c r="BI152" s="146">
        <f t="shared" si="8"/>
        <v>0</v>
      </c>
      <c r="BJ152" s="13" t="s">
        <v>80</v>
      </c>
      <c r="BK152" s="146">
        <f t="shared" si="9"/>
        <v>6770.69</v>
      </c>
      <c r="BL152" s="13" t="s">
        <v>158</v>
      </c>
      <c r="BM152" s="145" t="s">
        <v>748</v>
      </c>
    </row>
    <row r="153" spans="2:65" s="1" customFormat="1" ht="33" customHeight="1" x14ac:dyDescent="0.2">
      <c r="B153" s="25"/>
      <c r="C153" s="135" t="s">
        <v>206</v>
      </c>
      <c r="D153" s="135" t="s">
        <v>154</v>
      </c>
      <c r="E153" s="136" t="s">
        <v>203</v>
      </c>
      <c r="F153" s="137" t="s">
        <v>204</v>
      </c>
      <c r="G153" s="138" t="s">
        <v>200</v>
      </c>
      <c r="H153" s="139">
        <v>1.4179999999999999</v>
      </c>
      <c r="I153" s="140">
        <v>371.35</v>
      </c>
      <c r="J153" s="140">
        <f t="shared" si="0"/>
        <v>526.57000000000005</v>
      </c>
      <c r="K153" s="141"/>
      <c r="L153" s="25"/>
      <c r="M153" s="142" t="s">
        <v>1</v>
      </c>
      <c r="N153" s="112" t="s">
        <v>38</v>
      </c>
      <c r="O153" s="143">
        <v>0.82</v>
      </c>
      <c r="P153" s="143">
        <f t="shared" si="1"/>
        <v>1.1627599999999998</v>
      </c>
      <c r="Q153" s="143">
        <v>0</v>
      </c>
      <c r="R153" s="143">
        <f t="shared" si="2"/>
        <v>0</v>
      </c>
      <c r="S153" s="143">
        <v>0</v>
      </c>
      <c r="T153" s="144">
        <f t="shared" si="3"/>
        <v>0</v>
      </c>
      <c r="AR153" s="145" t="s">
        <v>158</v>
      </c>
      <c r="AT153" s="145" t="s">
        <v>154</v>
      </c>
      <c r="AU153" s="145" t="s">
        <v>82</v>
      </c>
      <c r="AY153" s="13" t="s">
        <v>151</v>
      </c>
      <c r="BE153" s="146">
        <f t="shared" si="4"/>
        <v>526.57000000000005</v>
      </c>
      <c r="BF153" s="146">
        <f t="shared" si="5"/>
        <v>0</v>
      </c>
      <c r="BG153" s="146">
        <f t="shared" si="6"/>
        <v>0</v>
      </c>
      <c r="BH153" s="146">
        <f t="shared" si="7"/>
        <v>0</v>
      </c>
      <c r="BI153" s="146">
        <f t="shared" si="8"/>
        <v>0</v>
      </c>
      <c r="BJ153" s="13" t="s">
        <v>80</v>
      </c>
      <c r="BK153" s="146">
        <f t="shared" si="9"/>
        <v>526.57000000000005</v>
      </c>
      <c r="BL153" s="13" t="s">
        <v>158</v>
      </c>
      <c r="BM153" s="145" t="s">
        <v>749</v>
      </c>
    </row>
    <row r="154" spans="2:65" s="1" customFormat="1" ht="16.5" customHeight="1" x14ac:dyDescent="0.2">
      <c r="B154" s="25"/>
      <c r="C154" s="135" t="s">
        <v>211</v>
      </c>
      <c r="D154" s="135" t="s">
        <v>154</v>
      </c>
      <c r="E154" s="136" t="s">
        <v>207</v>
      </c>
      <c r="F154" s="137" t="s">
        <v>208</v>
      </c>
      <c r="G154" s="138" t="s">
        <v>209</v>
      </c>
      <c r="H154" s="139">
        <v>8.5999999999999993E-2</v>
      </c>
      <c r="I154" s="140">
        <v>53657.81</v>
      </c>
      <c r="J154" s="140">
        <f t="shared" si="0"/>
        <v>4614.57</v>
      </c>
      <c r="K154" s="141"/>
      <c r="L154" s="25"/>
      <c r="M154" s="142" t="s">
        <v>1</v>
      </c>
      <c r="N154" s="112" t="s">
        <v>38</v>
      </c>
      <c r="O154" s="143">
        <v>15.231</v>
      </c>
      <c r="P154" s="143">
        <f t="shared" si="1"/>
        <v>1.309866</v>
      </c>
      <c r="Q154" s="143">
        <v>1.0627727796999999</v>
      </c>
      <c r="R154" s="143">
        <f t="shared" si="2"/>
        <v>9.1398459054199993E-2</v>
      </c>
      <c r="S154" s="143">
        <v>0</v>
      </c>
      <c r="T154" s="144">
        <f t="shared" si="3"/>
        <v>0</v>
      </c>
      <c r="AR154" s="145" t="s">
        <v>158</v>
      </c>
      <c r="AT154" s="145" t="s">
        <v>154</v>
      </c>
      <c r="AU154" s="145" t="s">
        <v>82</v>
      </c>
      <c r="AY154" s="13" t="s">
        <v>151</v>
      </c>
      <c r="BE154" s="146">
        <f t="shared" si="4"/>
        <v>4614.57</v>
      </c>
      <c r="BF154" s="146">
        <f t="shared" si="5"/>
        <v>0</v>
      </c>
      <c r="BG154" s="146">
        <f t="shared" si="6"/>
        <v>0</v>
      </c>
      <c r="BH154" s="146">
        <f t="shared" si="7"/>
        <v>0</v>
      </c>
      <c r="BI154" s="146">
        <f t="shared" si="8"/>
        <v>0</v>
      </c>
      <c r="BJ154" s="13" t="s">
        <v>80</v>
      </c>
      <c r="BK154" s="146">
        <f t="shared" si="9"/>
        <v>4614.57</v>
      </c>
      <c r="BL154" s="13" t="s">
        <v>158</v>
      </c>
      <c r="BM154" s="145" t="s">
        <v>750</v>
      </c>
    </row>
    <row r="155" spans="2:65" s="11" customFormat="1" ht="22.9" customHeight="1" x14ac:dyDescent="0.2">
      <c r="B155" s="124"/>
      <c r="D155" s="125" t="s">
        <v>72</v>
      </c>
      <c r="E155" s="133" t="s">
        <v>189</v>
      </c>
      <c r="F155" s="133" t="s">
        <v>216</v>
      </c>
      <c r="J155" s="134">
        <f>BK155</f>
        <v>35241.57</v>
      </c>
      <c r="L155" s="124"/>
      <c r="M155" s="128"/>
      <c r="P155" s="129">
        <f>SUM(P156:P163)</f>
        <v>77.499411000000009</v>
      </c>
      <c r="R155" s="129">
        <f>SUM(R156:R163)</f>
        <v>4.676099999999999E-3</v>
      </c>
      <c r="T155" s="130">
        <f>SUM(T156:T163)</f>
        <v>11.985308</v>
      </c>
      <c r="AR155" s="125" t="s">
        <v>80</v>
      </c>
      <c r="AT155" s="131" t="s">
        <v>72</v>
      </c>
      <c r="AU155" s="131" t="s">
        <v>80</v>
      </c>
      <c r="AY155" s="125" t="s">
        <v>151</v>
      </c>
      <c r="BK155" s="132">
        <f>SUM(BK156:BK163)</f>
        <v>35241.57</v>
      </c>
    </row>
    <row r="156" spans="2:65" s="1" customFormat="1" ht="33" customHeight="1" x14ac:dyDescent="0.2">
      <c r="B156" s="25"/>
      <c r="C156" s="135" t="s">
        <v>8</v>
      </c>
      <c r="D156" s="135" t="s">
        <v>154</v>
      </c>
      <c r="E156" s="136" t="s">
        <v>217</v>
      </c>
      <c r="F156" s="137" t="s">
        <v>218</v>
      </c>
      <c r="G156" s="138" t="s">
        <v>162</v>
      </c>
      <c r="H156" s="139">
        <v>28.34</v>
      </c>
      <c r="I156" s="140">
        <v>63.58</v>
      </c>
      <c r="J156" s="140">
        <f t="shared" ref="J156:J163" si="10">ROUND(I156*H156,2)</f>
        <v>1801.86</v>
      </c>
      <c r="K156" s="141"/>
      <c r="L156" s="25"/>
      <c r="M156" s="142" t="s">
        <v>1</v>
      </c>
      <c r="N156" s="112" t="s">
        <v>38</v>
      </c>
      <c r="O156" s="143">
        <v>0.105</v>
      </c>
      <c r="P156" s="143">
        <f t="shared" ref="P156:P163" si="11">O156*H156</f>
        <v>2.9756999999999998</v>
      </c>
      <c r="Q156" s="143">
        <v>1.2999999999999999E-4</v>
      </c>
      <c r="R156" s="143">
        <f t="shared" ref="R156:R163" si="12">Q156*H156</f>
        <v>3.6841999999999995E-3</v>
      </c>
      <c r="S156" s="143">
        <v>0</v>
      </c>
      <c r="T156" s="144">
        <f t="shared" ref="T156:T163" si="13">S156*H156</f>
        <v>0</v>
      </c>
      <c r="AR156" s="145" t="s">
        <v>158</v>
      </c>
      <c r="AT156" s="145" t="s">
        <v>154</v>
      </c>
      <c r="AU156" s="145" t="s">
        <v>82</v>
      </c>
      <c r="AY156" s="13" t="s">
        <v>151</v>
      </c>
      <c r="BE156" s="146">
        <f t="shared" ref="BE156:BE163" si="14">IF(N156="základní",J156,0)</f>
        <v>1801.86</v>
      </c>
      <c r="BF156" s="146">
        <f t="shared" ref="BF156:BF163" si="15">IF(N156="snížená",J156,0)</f>
        <v>0</v>
      </c>
      <c r="BG156" s="146">
        <f t="shared" ref="BG156:BG163" si="16">IF(N156="zákl. přenesená",J156,0)</f>
        <v>0</v>
      </c>
      <c r="BH156" s="146">
        <f t="shared" ref="BH156:BH163" si="17">IF(N156="sníž. přenesená",J156,0)</f>
        <v>0</v>
      </c>
      <c r="BI156" s="146">
        <f t="shared" ref="BI156:BI163" si="18">IF(N156="nulová",J156,0)</f>
        <v>0</v>
      </c>
      <c r="BJ156" s="13" t="s">
        <v>80</v>
      </c>
      <c r="BK156" s="146">
        <f t="shared" ref="BK156:BK163" si="19">ROUND(I156*H156,2)</f>
        <v>1801.86</v>
      </c>
      <c r="BL156" s="13" t="s">
        <v>158</v>
      </c>
      <c r="BM156" s="145" t="s">
        <v>751</v>
      </c>
    </row>
    <row r="157" spans="2:65" s="1" customFormat="1" ht="24.2" customHeight="1" x14ac:dyDescent="0.2">
      <c r="B157" s="25"/>
      <c r="C157" s="135" t="s">
        <v>220</v>
      </c>
      <c r="D157" s="135" t="s">
        <v>154</v>
      </c>
      <c r="E157" s="136" t="s">
        <v>221</v>
      </c>
      <c r="F157" s="137" t="s">
        <v>222</v>
      </c>
      <c r="G157" s="138" t="s">
        <v>162</v>
      </c>
      <c r="H157" s="139">
        <v>28.34</v>
      </c>
      <c r="I157" s="140">
        <v>133.85</v>
      </c>
      <c r="J157" s="140">
        <f t="shared" si="10"/>
        <v>3793.31</v>
      </c>
      <c r="K157" s="141"/>
      <c r="L157" s="25"/>
      <c r="M157" s="142" t="s">
        <v>1</v>
      </c>
      <c r="N157" s="112" t="s">
        <v>38</v>
      </c>
      <c r="O157" s="143">
        <v>0.308</v>
      </c>
      <c r="P157" s="143">
        <f t="shared" si="11"/>
        <v>8.7287199999999991</v>
      </c>
      <c r="Q157" s="143">
        <v>3.4999999999999997E-5</v>
      </c>
      <c r="R157" s="143">
        <f t="shared" si="12"/>
        <v>9.9189999999999999E-4</v>
      </c>
      <c r="S157" s="143">
        <v>0</v>
      </c>
      <c r="T157" s="144">
        <f t="shared" si="13"/>
        <v>0</v>
      </c>
      <c r="AR157" s="145" t="s">
        <v>158</v>
      </c>
      <c r="AT157" s="145" t="s">
        <v>154</v>
      </c>
      <c r="AU157" s="145" t="s">
        <v>82</v>
      </c>
      <c r="AY157" s="13" t="s">
        <v>151</v>
      </c>
      <c r="BE157" s="146">
        <f t="shared" si="14"/>
        <v>3793.31</v>
      </c>
      <c r="BF157" s="146">
        <f t="shared" si="15"/>
        <v>0</v>
      </c>
      <c r="BG157" s="146">
        <f t="shared" si="16"/>
        <v>0</v>
      </c>
      <c r="BH157" s="146">
        <f t="shared" si="17"/>
        <v>0</v>
      </c>
      <c r="BI157" s="146">
        <f t="shared" si="18"/>
        <v>0</v>
      </c>
      <c r="BJ157" s="13" t="s">
        <v>80</v>
      </c>
      <c r="BK157" s="146">
        <f t="shared" si="19"/>
        <v>3793.31</v>
      </c>
      <c r="BL157" s="13" t="s">
        <v>158</v>
      </c>
      <c r="BM157" s="145" t="s">
        <v>752</v>
      </c>
    </row>
    <row r="158" spans="2:65" s="1" customFormat="1" ht="37.9" customHeight="1" x14ac:dyDescent="0.2">
      <c r="B158" s="25"/>
      <c r="C158" s="135" t="s">
        <v>224</v>
      </c>
      <c r="D158" s="135" t="s">
        <v>154</v>
      </c>
      <c r="E158" s="136" t="s">
        <v>233</v>
      </c>
      <c r="F158" s="137" t="s">
        <v>234</v>
      </c>
      <c r="G158" s="138" t="s">
        <v>200</v>
      </c>
      <c r="H158" s="139">
        <v>2.6469999999999998</v>
      </c>
      <c r="I158" s="140">
        <v>3661.8</v>
      </c>
      <c r="J158" s="140">
        <f t="shared" si="10"/>
        <v>9692.7800000000007</v>
      </c>
      <c r="K158" s="141"/>
      <c r="L158" s="25"/>
      <c r="M158" s="142" t="s">
        <v>1</v>
      </c>
      <c r="N158" s="112" t="s">
        <v>38</v>
      </c>
      <c r="O158" s="143">
        <v>7.1950000000000003</v>
      </c>
      <c r="P158" s="143">
        <f t="shared" si="11"/>
        <v>19.045165000000001</v>
      </c>
      <c r="Q158" s="143">
        <v>0</v>
      </c>
      <c r="R158" s="143">
        <f t="shared" si="12"/>
        <v>0</v>
      </c>
      <c r="S158" s="143">
        <v>2.2000000000000002</v>
      </c>
      <c r="T158" s="144">
        <f t="shared" si="13"/>
        <v>5.8234000000000004</v>
      </c>
      <c r="AR158" s="145" t="s">
        <v>158</v>
      </c>
      <c r="AT158" s="145" t="s">
        <v>154</v>
      </c>
      <c r="AU158" s="145" t="s">
        <v>82</v>
      </c>
      <c r="AY158" s="13" t="s">
        <v>151</v>
      </c>
      <c r="BE158" s="146">
        <f t="shared" si="14"/>
        <v>9692.7800000000007</v>
      </c>
      <c r="BF158" s="146">
        <f t="shared" si="15"/>
        <v>0</v>
      </c>
      <c r="BG158" s="146">
        <f t="shared" si="16"/>
        <v>0</v>
      </c>
      <c r="BH158" s="146">
        <f t="shared" si="17"/>
        <v>0</v>
      </c>
      <c r="BI158" s="146">
        <f t="shared" si="18"/>
        <v>0</v>
      </c>
      <c r="BJ158" s="13" t="s">
        <v>80</v>
      </c>
      <c r="BK158" s="146">
        <f t="shared" si="19"/>
        <v>9692.7800000000007</v>
      </c>
      <c r="BL158" s="13" t="s">
        <v>158</v>
      </c>
      <c r="BM158" s="145" t="s">
        <v>753</v>
      </c>
    </row>
    <row r="159" spans="2:65" s="1" customFormat="1" ht="33" customHeight="1" x14ac:dyDescent="0.2">
      <c r="B159" s="25"/>
      <c r="C159" s="135" t="s">
        <v>228</v>
      </c>
      <c r="D159" s="135" t="s">
        <v>154</v>
      </c>
      <c r="E159" s="136" t="s">
        <v>237</v>
      </c>
      <c r="F159" s="137" t="s">
        <v>238</v>
      </c>
      <c r="G159" s="138" t="s">
        <v>200</v>
      </c>
      <c r="H159" s="139">
        <v>2.6469999999999998</v>
      </c>
      <c r="I159" s="140">
        <v>1978.93</v>
      </c>
      <c r="J159" s="140">
        <f t="shared" si="10"/>
        <v>5238.2299999999996</v>
      </c>
      <c r="K159" s="141"/>
      <c r="L159" s="25"/>
      <c r="M159" s="142" t="s">
        <v>1</v>
      </c>
      <c r="N159" s="112" t="s">
        <v>38</v>
      </c>
      <c r="O159" s="143">
        <v>4.8280000000000003</v>
      </c>
      <c r="P159" s="143">
        <f t="shared" si="11"/>
        <v>12.779716000000001</v>
      </c>
      <c r="Q159" s="143">
        <v>0</v>
      </c>
      <c r="R159" s="143">
        <f t="shared" si="12"/>
        <v>0</v>
      </c>
      <c r="S159" s="143">
        <v>4.3999999999999997E-2</v>
      </c>
      <c r="T159" s="144">
        <f t="shared" si="13"/>
        <v>0.11646799999999999</v>
      </c>
      <c r="AR159" s="145" t="s">
        <v>158</v>
      </c>
      <c r="AT159" s="145" t="s">
        <v>154</v>
      </c>
      <c r="AU159" s="145" t="s">
        <v>82</v>
      </c>
      <c r="AY159" s="13" t="s">
        <v>151</v>
      </c>
      <c r="BE159" s="146">
        <f t="shared" si="14"/>
        <v>5238.2299999999996</v>
      </c>
      <c r="BF159" s="146">
        <f t="shared" si="15"/>
        <v>0</v>
      </c>
      <c r="BG159" s="146">
        <f t="shared" si="16"/>
        <v>0</v>
      </c>
      <c r="BH159" s="146">
        <f t="shared" si="17"/>
        <v>0</v>
      </c>
      <c r="BI159" s="146">
        <f t="shared" si="18"/>
        <v>0</v>
      </c>
      <c r="BJ159" s="13" t="s">
        <v>80</v>
      </c>
      <c r="BK159" s="146">
        <f t="shared" si="19"/>
        <v>5238.2299999999996</v>
      </c>
      <c r="BL159" s="13" t="s">
        <v>158</v>
      </c>
      <c r="BM159" s="145" t="s">
        <v>754</v>
      </c>
    </row>
    <row r="160" spans="2:65" s="1" customFormat="1" ht="24.2" customHeight="1" x14ac:dyDescent="0.2">
      <c r="B160" s="25"/>
      <c r="C160" s="135" t="s">
        <v>232</v>
      </c>
      <c r="D160" s="135" t="s">
        <v>154</v>
      </c>
      <c r="E160" s="136" t="s">
        <v>240</v>
      </c>
      <c r="F160" s="137" t="s">
        <v>241</v>
      </c>
      <c r="G160" s="138" t="s">
        <v>162</v>
      </c>
      <c r="H160" s="139">
        <v>29.41</v>
      </c>
      <c r="I160" s="140">
        <v>122.42</v>
      </c>
      <c r="J160" s="140">
        <f t="shared" si="10"/>
        <v>3600.37</v>
      </c>
      <c r="K160" s="141"/>
      <c r="L160" s="25"/>
      <c r="M160" s="142" t="s">
        <v>1</v>
      </c>
      <c r="N160" s="112" t="s">
        <v>38</v>
      </c>
      <c r="O160" s="143">
        <v>0.23300000000000001</v>
      </c>
      <c r="P160" s="143">
        <f t="shared" si="11"/>
        <v>6.8525300000000007</v>
      </c>
      <c r="Q160" s="143">
        <v>0</v>
      </c>
      <c r="R160" s="143">
        <f t="shared" si="12"/>
        <v>0</v>
      </c>
      <c r="S160" s="143">
        <v>5.7000000000000002E-2</v>
      </c>
      <c r="T160" s="144">
        <f t="shared" si="13"/>
        <v>1.6763700000000001</v>
      </c>
      <c r="AR160" s="145" t="s">
        <v>158</v>
      </c>
      <c r="AT160" s="145" t="s">
        <v>154</v>
      </c>
      <c r="AU160" s="145" t="s">
        <v>82</v>
      </c>
      <c r="AY160" s="13" t="s">
        <v>151</v>
      </c>
      <c r="BE160" s="146">
        <f t="shared" si="14"/>
        <v>3600.37</v>
      </c>
      <c r="BF160" s="146">
        <f t="shared" si="15"/>
        <v>0</v>
      </c>
      <c r="BG160" s="146">
        <f t="shared" si="16"/>
        <v>0</v>
      </c>
      <c r="BH160" s="146">
        <f t="shared" si="17"/>
        <v>0</v>
      </c>
      <c r="BI160" s="146">
        <f t="shared" si="18"/>
        <v>0</v>
      </c>
      <c r="BJ160" s="13" t="s">
        <v>80</v>
      </c>
      <c r="BK160" s="146">
        <f t="shared" si="19"/>
        <v>3600.37</v>
      </c>
      <c r="BL160" s="13" t="s">
        <v>158</v>
      </c>
      <c r="BM160" s="145" t="s">
        <v>755</v>
      </c>
    </row>
    <row r="161" spans="2:65" s="1" customFormat="1" ht="21.75" customHeight="1" x14ac:dyDescent="0.2">
      <c r="B161" s="25"/>
      <c r="C161" s="135" t="s">
        <v>236</v>
      </c>
      <c r="D161" s="135" t="s">
        <v>154</v>
      </c>
      <c r="E161" s="136" t="s">
        <v>244</v>
      </c>
      <c r="F161" s="137" t="s">
        <v>245</v>
      </c>
      <c r="G161" s="138" t="s">
        <v>162</v>
      </c>
      <c r="H161" s="139">
        <v>2.02</v>
      </c>
      <c r="I161" s="140">
        <v>384.88</v>
      </c>
      <c r="J161" s="140">
        <f t="shared" si="10"/>
        <v>777.46</v>
      </c>
      <c r="K161" s="141"/>
      <c r="L161" s="25"/>
      <c r="M161" s="142" t="s">
        <v>1</v>
      </c>
      <c r="N161" s="112" t="s">
        <v>38</v>
      </c>
      <c r="O161" s="143">
        <v>0.93899999999999995</v>
      </c>
      <c r="P161" s="143">
        <f t="shared" si="11"/>
        <v>1.8967799999999999</v>
      </c>
      <c r="Q161" s="143">
        <v>0</v>
      </c>
      <c r="R161" s="143">
        <f t="shared" si="12"/>
        <v>0</v>
      </c>
      <c r="S161" s="143">
        <v>7.5999999999999998E-2</v>
      </c>
      <c r="T161" s="144">
        <f t="shared" si="13"/>
        <v>0.15351999999999999</v>
      </c>
      <c r="AR161" s="145" t="s">
        <v>158</v>
      </c>
      <c r="AT161" s="145" t="s">
        <v>154</v>
      </c>
      <c r="AU161" s="145" t="s">
        <v>82</v>
      </c>
      <c r="AY161" s="13" t="s">
        <v>151</v>
      </c>
      <c r="BE161" s="146">
        <f t="shared" si="14"/>
        <v>777.46</v>
      </c>
      <c r="BF161" s="146">
        <f t="shared" si="15"/>
        <v>0</v>
      </c>
      <c r="BG161" s="146">
        <f t="shared" si="16"/>
        <v>0</v>
      </c>
      <c r="BH161" s="146">
        <f t="shared" si="17"/>
        <v>0</v>
      </c>
      <c r="BI161" s="146">
        <f t="shared" si="18"/>
        <v>0</v>
      </c>
      <c r="BJ161" s="13" t="s">
        <v>80</v>
      </c>
      <c r="BK161" s="146">
        <f t="shared" si="19"/>
        <v>777.46</v>
      </c>
      <c r="BL161" s="13" t="s">
        <v>158</v>
      </c>
      <c r="BM161" s="145" t="s">
        <v>756</v>
      </c>
    </row>
    <row r="162" spans="2:65" s="1" customFormat="1" ht="37.9" customHeight="1" x14ac:dyDescent="0.2">
      <c r="B162" s="25"/>
      <c r="C162" s="135" t="s">
        <v>7</v>
      </c>
      <c r="D162" s="135" t="s">
        <v>154</v>
      </c>
      <c r="E162" s="136" t="s">
        <v>252</v>
      </c>
      <c r="F162" s="137" t="s">
        <v>253</v>
      </c>
      <c r="G162" s="138" t="s">
        <v>162</v>
      </c>
      <c r="H162" s="139">
        <v>29.41</v>
      </c>
      <c r="I162" s="140">
        <v>135.26</v>
      </c>
      <c r="J162" s="140">
        <f t="shared" si="10"/>
        <v>3978</v>
      </c>
      <c r="K162" s="141"/>
      <c r="L162" s="25"/>
      <c r="M162" s="142" t="s">
        <v>1</v>
      </c>
      <c r="N162" s="112" t="s">
        <v>38</v>
      </c>
      <c r="O162" s="143">
        <v>0.33</v>
      </c>
      <c r="P162" s="143">
        <f t="shared" si="11"/>
        <v>9.7053000000000011</v>
      </c>
      <c r="Q162" s="143">
        <v>0</v>
      </c>
      <c r="R162" s="143">
        <f t="shared" si="12"/>
        <v>0</v>
      </c>
      <c r="S162" s="143">
        <v>0.05</v>
      </c>
      <c r="T162" s="144">
        <f t="shared" si="13"/>
        <v>1.4705000000000001</v>
      </c>
      <c r="AR162" s="145" t="s">
        <v>158</v>
      </c>
      <c r="AT162" s="145" t="s">
        <v>154</v>
      </c>
      <c r="AU162" s="145" t="s">
        <v>82</v>
      </c>
      <c r="AY162" s="13" t="s">
        <v>151</v>
      </c>
      <c r="BE162" s="146">
        <f t="shared" si="14"/>
        <v>3978</v>
      </c>
      <c r="BF162" s="146">
        <f t="shared" si="15"/>
        <v>0</v>
      </c>
      <c r="BG162" s="146">
        <f t="shared" si="16"/>
        <v>0</v>
      </c>
      <c r="BH162" s="146">
        <f t="shared" si="17"/>
        <v>0</v>
      </c>
      <c r="BI162" s="146">
        <f t="shared" si="18"/>
        <v>0</v>
      </c>
      <c r="BJ162" s="13" t="s">
        <v>80</v>
      </c>
      <c r="BK162" s="146">
        <f t="shared" si="19"/>
        <v>3978</v>
      </c>
      <c r="BL162" s="13" t="s">
        <v>158</v>
      </c>
      <c r="BM162" s="145" t="s">
        <v>757</v>
      </c>
    </row>
    <row r="163" spans="2:65" s="1" customFormat="1" ht="37.9" customHeight="1" x14ac:dyDescent="0.2">
      <c r="B163" s="25"/>
      <c r="C163" s="135" t="s">
        <v>243</v>
      </c>
      <c r="D163" s="135" t="s">
        <v>154</v>
      </c>
      <c r="E163" s="136" t="s">
        <v>256</v>
      </c>
      <c r="F163" s="137" t="s">
        <v>257</v>
      </c>
      <c r="G163" s="138" t="s">
        <v>162</v>
      </c>
      <c r="H163" s="139">
        <v>59.674999999999997</v>
      </c>
      <c r="I163" s="140">
        <v>106.57</v>
      </c>
      <c r="J163" s="140">
        <f t="shared" si="10"/>
        <v>6359.56</v>
      </c>
      <c r="K163" s="141"/>
      <c r="L163" s="25"/>
      <c r="M163" s="142" t="s">
        <v>1</v>
      </c>
      <c r="N163" s="112" t="s">
        <v>38</v>
      </c>
      <c r="O163" s="143">
        <v>0.26</v>
      </c>
      <c r="P163" s="143">
        <f t="shared" si="11"/>
        <v>15.515499999999999</v>
      </c>
      <c r="Q163" s="143">
        <v>0</v>
      </c>
      <c r="R163" s="143">
        <f t="shared" si="12"/>
        <v>0</v>
      </c>
      <c r="S163" s="143">
        <v>4.5999999999999999E-2</v>
      </c>
      <c r="T163" s="144">
        <f t="shared" si="13"/>
        <v>2.74505</v>
      </c>
      <c r="AR163" s="145" t="s">
        <v>158</v>
      </c>
      <c r="AT163" s="145" t="s">
        <v>154</v>
      </c>
      <c r="AU163" s="145" t="s">
        <v>82</v>
      </c>
      <c r="AY163" s="13" t="s">
        <v>151</v>
      </c>
      <c r="BE163" s="146">
        <f t="shared" si="14"/>
        <v>6359.56</v>
      </c>
      <c r="BF163" s="146">
        <f t="shared" si="15"/>
        <v>0</v>
      </c>
      <c r="BG163" s="146">
        <f t="shared" si="16"/>
        <v>0</v>
      </c>
      <c r="BH163" s="146">
        <f t="shared" si="17"/>
        <v>0</v>
      </c>
      <c r="BI163" s="146">
        <f t="shared" si="18"/>
        <v>0</v>
      </c>
      <c r="BJ163" s="13" t="s">
        <v>80</v>
      </c>
      <c r="BK163" s="146">
        <f t="shared" si="19"/>
        <v>6359.56</v>
      </c>
      <c r="BL163" s="13" t="s">
        <v>158</v>
      </c>
      <c r="BM163" s="145" t="s">
        <v>758</v>
      </c>
    </row>
    <row r="164" spans="2:65" s="11" customFormat="1" ht="22.9" customHeight="1" x14ac:dyDescent="0.2">
      <c r="B164" s="124"/>
      <c r="D164" s="125" t="s">
        <v>72</v>
      </c>
      <c r="E164" s="133" t="s">
        <v>263</v>
      </c>
      <c r="F164" s="133" t="s">
        <v>264</v>
      </c>
      <c r="J164" s="134">
        <f>BK164</f>
        <v>38006.15</v>
      </c>
      <c r="L164" s="124"/>
      <c r="M164" s="128"/>
      <c r="P164" s="129">
        <f>SUM(P165:P171)</f>
        <v>32.633437999999998</v>
      </c>
      <c r="R164" s="129">
        <f>SUM(R165:R171)</f>
        <v>0</v>
      </c>
      <c r="T164" s="130">
        <f>SUM(T165:T171)</f>
        <v>0</v>
      </c>
      <c r="AR164" s="125" t="s">
        <v>80</v>
      </c>
      <c r="AT164" s="131" t="s">
        <v>72</v>
      </c>
      <c r="AU164" s="131" t="s">
        <v>80</v>
      </c>
      <c r="AY164" s="125" t="s">
        <v>151</v>
      </c>
      <c r="BK164" s="132">
        <f>SUM(BK165:BK171)</f>
        <v>38006.15</v>
      </c>
    </row>
    <row r="165" spans="2:65" s="1" customFormat="1" ht="24.2" customHeight="1" x14ac:dyDescent="0.2">
      <c r="B165" s="25"/>
      <c r="C165" s="135" t="s">
        <v>247</v>
      </c>
      <c r="D165" s="135" t="s">
        <v>154</v>
      </c>
      <c r="E165" s="136" t="s">
        <v>266</v>
      </c>
      <c r="F165" s="137" t="s">
        <v>267</v>
      </c>
      <c r="G165" s="138" t="s">
        <v>209</v>
      </c>
      <c r="H165" s="139">
        <v>12.002000000000001</v>
      </c>
      <c r="I165" s="140">
        <v>928.01</v>
      </c>
      <c r="J165" s="140">
        <f t="shared" ref="J165:J171" si="20">ROUND(I165*H165,2)</f>
        <v>11137.98</v>
      </c>
      <c r="K165" s="141"/>
      <c r="L165" s="25"/>
      <c r="M165" s="142" t="s">
        <v>1</v>
      </c>
      <c r="N165" s="112" t="s">
        <v>38</v>
      </c>
      <c r="O165" s="143">
        <v>2.42</v>
      </c>
      <c r="P165" s="143">
        <f t="shared" ref="P165:P171" si="21">O165*H165</f>
        <v>29.044840000000001</v>
      </c>
      <c r="Q165" s="143">
        <v>0</v>
      </c>
      <c r="R165" s="143">
        <f t="shared" ref="R165:R171" si="22">Q165*H165</f>
        <v>0</v>
      </c>
      <c r="S165" s="143">
        <v>0</v>
      </c>
      <c r="T165" s="144">
        <f t="shared" ref="T165:T171" si="23">S165*H165</f>
        <v>0</v>
      </c>
      <c r="AR165" s="145" t="s">
        <v>158</v>
      </c>
      <c r="AT165" s="145" t="s">
        <v>154</v>
      </c>
      <c r="AU165" s="145" t="s">
        <v>82</v>
      </c>
      <c r="AY165" s="13" t="s">
        <v>151</v>
      </c>
      <c r="BE165" s="146">
        <f t="shared" ref="BE165:BE171" si="24">IF(N165="základní",J165,0)</f>
        <v>11137.98</v>
      </c>
      <c r="BF165" s="146">
        <f t="shared" ref="BF165:BF171" si="25">IF(N165="snížená",J165,0)</f>
        <v>0</v>
      </c>
      <c r="BG165" s="146">
        <f t="shared" ref="BG165:BG171" si="26">IF(N165="zákl. přenesená",J165,0)</f>
        <v>0</v>
      </c>
      <c r="BH165" s="146">
        <f t="shared" ref="BH165:BH171" si="27">IF(N165="sníž. přenesená",J165,0)</f>
        <v>0</v>
      </c>
      <c r="BI165" s="146">
        <f t="shared" ref="BI165:BI171" si="28">IF(N165="nulová",J165,0)</f>
        <v>0</v>
      </c>
      <c r="BJ165" s="13" t="s">
        <v>80</v>
      </c>
      <c r="BK165" s="146">
        <f t="shared" ref="BK165:BK171" si="29">ROUND(I165*H165,2)</f>
        <v>11137.98</v>
      </c>
      <c r="BL165" s="13" t="s">
        <v>158</v>
      </c>
      <c r="BM165" s="145" t="s">
        <v>759</v>
      </c>
    </row>
    <row r="166" spans="2:65" s="1" customFormat="1" ht="24.2" customHeight="1" x14ac:dyDescent="0.2">
      <c r="B166" s="25"/>
      <c r="C166" s="135" t="s">
        <v>251</v>
      </c>
      <c r="D166" s="135" t="s">
        <v>154</v>
      </c>
      <c r="E166" s="136" t="s">
        <v>270</v>
      </c>
      <c r="F166" s="137" t="s">
        <v>271</v>
      </c>
      <c r="G166" s="138" t="s">
        <v>209</v>
      </c>
      <c r="H166" s="139">
        <v>12.002000000000001</v>
      </c>
      <c r="I166" s="140">
        <v>314.45</v>
      </c>
      <c r="J166" s="140">
        <f t="shared" si="20"/>
        <v>3774.03</v>
      </c>
      <c r="K166" s="141"/>
      <c r="L166" s="25"/>
      <c r="M166" s="142" t="s">
        <v>1</v>
      </c>
      <c r="N166" s="112" t="s">
        <v>38</v>
      </c>
      <c r="O166" s="143">
        <v>0.125</v>
      </c>
      <c r="P166" s="143">
        <f t="shared" si="21"/>
        <v>1.5002500000000001</v>
      </c>
      <c r="Q166" s="143">
        <v>0</v>
      </c>
      <c r="R166" s="143">
        <f t="shared" si="22"/>
        <v>0</v>
      </c>
      <c r="S166" s="143">
        <v>0</v>
      </c>
      <c r="T166" s="144">
        <f t="shared" si="23"/>
        <v>0</v>
      </c>
      <c r="AR166" s="145" t="s">
        <v>158</v>
      </c>
      <c r="AT166" s="145" t="s">
        <v>154</v>
      </c>
      <c r="AU166" s="145" t="s">
        <v>82</v>
      </c>
      <c r="AY166" s="13" t="s">
        <v>151</v>
      </c>
      <c r="BE166" s="146">
        <f t="shared" si="24"/>
        <v>3774.03</v>
      </c>
      <c r="BF166" s="146">
        <f t="shared" si="25"/>
        <v>0</v>
      </c>
      <c r="BG166" s="146">
        <f t="shared" si="26"/>
        <v>0</v>
      </c>
      <c r="BH166" s="146">
        <f t="shared" si="27"/>
        <v>0</v>
      </c>
      <c r="BI166" s="146">
        <f t="shared" si="28"/>
        <v>0</v>
      </c>
      <c r="BJ166" s="13" t="s">
        <v>80</v>
      </c>
      <c r="BK166" s="146">
        <f t="shared" si="29"/>
        <v>3774.03</v>
      </c>
      <c r="BL166" s="13" t="s">
        <v>158</v>
      </c>
      <c r="BM166" s="145" t="s">
        <v>760</v>
      </c>
    </row>
    <row r="167" spans="2:65" s="1" customFormat="1" ht="24.2" customHeight="1" x14ac:dyDescent="0.2">
      <c r="B167" s="25"/>
      <c r="C167" s="135" t="s">
        <v>255</v>
      </c>
      <c r="D167" s="135" t="s">
        <v>154</v>
      </c>
      <c r="E167" s="136" t="s">
        <v>274</v>
      </c>
      <c r="F167" s="137" t="s">
        <v>275</v>
      </c>
      <c r="G167" s="138" t="s">
        <v>209</v>
      </c>
      <c r="H167" s="139">
        <v>348.05799999999999</v>
      </c>
      <c r="I167" s="140">
        <v>13.74</v>
      </c>
      <c r="J167" s="140">
        <f t="shared" si="20"/>
        <v>4782.32</v>
      </c>
      <c r="K167" s="141"/>
      <c r="L167" s="25"/>
      <c r="M167" s="142" t="s">
        <v>1</v>
      </c>
      <c r="N167" s="112" t="s">
        <v>38</v>
      </c>
      <c r="O167" s="143">
        <v>6.0000000000000001E-3</v>
      </c>
      <c r="P167" s="143">
        <f t="shared" si="21"/>
        <v>2.0883479999999999</v>
      </c>
      <c r="Q167" s="143">
        <v>0</v>
      </c>
      <c r="R167" s="143">
        <f t="shared" si="22"/>
        <v>0</v>
      </c>
      <c r="S167" s="143">
        <v>0</v>
      </c>
      <c r="T167" s="144">
        <f t="shared" si="23"/>
        <v>0</v>
      </c>
      <c r="AR167" s="145" t="s">
        <v>158</v>
      </c>
      <c r="AT167" s="145" t="s">
        <v>154</v>
      </c>
      <c r="AU167" s="145" t="s">
        <v>82</v>
      </c>
      <c r="AY167" s="13" t="s">
        <v>151</v>
      </c>
      <c r="BE167" s="146">
        <f t="shared" si="24"/>
        <v>4782.32</v>
      </c>
      <c r="BF167" s="146">
        <f t="shared" si="25"/>
        <v>0</v>
      </c>
      <c r="BG167" s="146">
        <f t="shared" si="26"/>
        <v>0</v>
      </c>
      <c r="BH167" s="146">
        <f t="shared" si="27"/>
        <v>0</v>
      </c>
      <c r="BI167" s="146">
        <f t="shared" si="28"/>
        <v>0</v>
      </c>
      <c r="BJ167" s="13" t="s">
        <v>80</v>
      </c>
      <c r="BK167" s="146">
        <f t="shared" si="29"/>
        <v>4782.32</v>
      </c>
      <c r="BL167" s="13" t="s">
        <v>158</v>
      </c>
      <c r="BM167" s="145" t="s">
        <v>761</v>
      </c>
    </row>
    <row r="168" spans="2:65" s="1" customFormat="1" ht="37.9" customHeight="1" x14ac:dyDescent="0.2">
      <c r="B168" s="25"/>
      <c r="C168" s="135" t="s">
        <v>259</v>
      </c>
      <c r="D168" s="135" t="s">
        <v>154</v>
      </c>
      <c r="E168" s="136" t="s">
        <v>279</v>
      </c>
      <c r="F168" s="137" t="s">
        <v>280</v>
      </c>
      <c r="G168" s="138" t="s">
        <v>209</v>
      </c>
      <c r="H168" s="139">
        <v>5.9390000000000001</v>
      </c>
      <c r="I168" s="140">
        <v>1520</v>
      </c>
      <c r="J168" s="140">
        <f t="shared" si="20"/>
        <v>9027.2800000000007</v>
      </c>
      <c r="K168" s="141"/>
      <c r="L168" s="25"/>
      <c r="M168" s="142" t="s">
        <v>1</v>
      </c>
      <c r="N168" s="112" t="s">
        <v>38</v>
      </c>
      <c r="O168" s="143">
        <v>0</v>
      </c>
      <c r="P168" s="143">
        <f t="shared" si="21"/>
        <v>0</v>
      </c>
      <c r="Q168" s="143">
        <v>0</v>
      </c>
      <c r="R168" s="143">
        <f t="shared" si="22"/>
        <v>0</v>
      </c>
      <c r="S168" s="143">
        <v>0</v>
      </c>
      <c r="T168" s="144">
        <f t="shared" si="23"/>
        <v>0</v>
      </c>
      <c r="AR168" s="145" t="s">
        <v>158</v>
      </c>
      <c r="AT168" s="145" t="s">
        <v>154</v>
      </c>
      <c r="AU168" s="145" t="s">
        <v>82</v>
      </c>
      <c r="AY168" s="13" t="s">
        <v>151</v>
      </c>
      <c r="BE168" s="146">
        <f t="shared" si="24"/>
        <v>9027.2800000000007</v>
      </c>
      <c r="BF168" s="146">
        <f t="shared" si="25"/>
        <v>0</v>
      </c>
      <c r="BG168" s="146">
        <f t="shared" si="26"/>
        <v>0</v>
      </c>
      <c r="BH168" s="146">
        <f t="shared" si="27"/>
        <v>0</v>
      </c>
      <c r="BI168" s="146">
        <f t="shared" si="28"/>
        <v>0</v>
      </c>
      <c r="BJ168" s="13" t="s">
        <v>80</v>
      </c>
      <c r="BK168" s="146">
        <f t="shared" si="29"/>
        <v>9027.2800000000007</v>
      </c>
      <c r="BL168" s="13" t="s">
        <v>158</v>
      </c>
      <c r="BM168" s="145" t="s">
        <v>762</v>
      </c>
    </row>
    <row r="169" spans="2:65" s="1" customFormat="1" ht="33" customHeight="1" x14ac:dyDescent="0.2">
      <c r="B169" s="25"/>
      <c r="C169" s="135" t="s">
        <v>265</v>
      </c>
      <c r="D169" s="135" t="s">
        <v>154</v>
      </c>
      <c r="E169" s="136" t="s">
        <v>287</v>
      </c>
      <c r="F169" s="137" t="s">
        <v>288</v>
      </c>
      <c r="G169" s="138" t="s">
        <v>209</v>
      </c>
      <c r="H169" s="139">
        <v>1.6759999999999999</v>
      </c>
      <c r="I169" s="140">
        <v>1550</v>
      </c>
      <c r="J169" s="140">
        <f t="shared" si="20"/>
        <v>2597.8000000000002</v>
      </c>
      <c r="K169" s="141"/>
      <c r="L169" s="25"/>
      <c r="M169" s="142" t="s">
        <v>1</v>
      </c>
      <c r="N169" s="112" t="s">
        <v>38</v>
      </c>
      <c r="O169" s="143">
        <v>0</v>
      </c>
      <c r="P169" s="143">
        <f t="shared" si="21"/>
        <v>0</v>
      </c>
      <c r="Q169" s="143">
        <v>0</v>
      </c>
      <c r="R169" s="143">
        <f t="shared" si="22"/>
        <v>0</v>
      </c>
      <c r="S169" s="143">
        <v>0</v>
      </c>
      <c r="T169" s="144">
        <f t="shared" si="23"/>
        <v>0</v>
      </c>
      <c r="AR169" s="145" t="s">
        <v>158</v>
      </c>
      <c r="AT169" s="145" t="s">
        <v>154</v>
      </c>
      <c r="AU169" s="145" t="s">
        <v>82</v>
      </c>
      <c r="AY169" s="13" t="s">
        <v>151</v>
      </c>
      <c r="BE169" s="146">
        <f t="shared" si="24"/>
        <v>2597.8000000000002</v>
      </c>
      <c r="BF169" s="146">
        <f t="shared" si="25"/>
        <v>0</v>
      </c>
      <c r="BG169" s="146">
        <f t="shared" si="26"/>
        <v>0</v>
      </c>
      <c r="BH169" s="146">
        <f t="shared" si="27"/>
        <v>0</v>
      </c>
      <c r="BI169" s="146">
        <f t="shared" si="28"/>
        <v>0</v>
      </c>
      <c r="BJ169" s="13" t="s">
        <v>80</v>
      </c>
      <c r="BK169" s="146">
        <f t="shared" si="29"/>
        <v>2597.8000000000002</v>
      </c>
      <c r="BL169" s="13" t="s">
        <v>158</v>
      </c>
      <c r="BM169" s="145" t="s">
        <v>763</v>
      </c>
    </row>
    <row r="170" spans="2:65" s="1" customFormat="1" ht="49.15" customHeight="1" x14ac:dyDescent="0.2">
      <c r="B170" s="25"/>
      <c r="C170" s="135" t="s">
        <v>269</v>
      </c>
      <c r="D170" s="135" t="s">
        <v>154</v>
      </c>
      <c r="E170" s="136" t="s">
        <v>291</v>
      </c>
      <c r="F170" s="137" t="s">
        <v>292</v>
      </c>
      <c r="G170" s="138" t="s">
        <v>209</v>
      </c>
      <c r="H170" s="139">
        <v>4.2320000000000002</v>
      </c>
      <c r="I170" s="140">
        <v>1520</v>
      </c>
      <c r="J170" s="140">
        <f t="shared" si="20"/>
        <v>6432.64</v>
      </c>
      <c r="K170" s="141"/>
      <c r="L170" s="25"/>
      <c r="M170" s="142" t="s">
        <v>1</v>
      </c>
      <c r="N170" s="112" t="s">
        <v>38</v>
      </c>
      <c r="O170" s="143">
        <v>0</v>
      </c>
      <c r="P170" s="143">
        <f t="shared" si="21"/>
        <v>0</v>
      </c>
      <c r="Q170" s="143">
        <v>0</v>
      </c>
      <c r="R170" s="143">
        <f t="shared" si="22"/>
        <v>0</v>
      </c>
      <c r="S170" s="143">
        <v>0</v>
      </c>
      <c r="T170" s="144">
        <f t="shared" si="23"/>
        <v>0</v>
      </c>
      <c r="AR170" s="145" t="s">
        <v>158</v>
      </c>
      <c r="AT170" s="145" t="s">
        <v>154</v>
      </c>
      <c r="AU170" s="145" t="s">
        <v>82</v>
      </c>
      <c r="AY170" s="13" t="s">
        <v>151</v>
      </c>
      <c r="BE170" s="146">
        <f t="shared" si="24"/>
        <v>6432.64</v>
      </c>
      <c r="BF170" s="146">
        <f t="shared" si="25"/>
        <v>0</v>
      </c>
      <c r="BG170" s="146">
        <f t="shared" si="26"/>
        <v>0</v>
      </c>
      <c r="BH170" s="146">
        <f t="shared" si="27"/>
        <v>0</v>
      </c>
      <c r="BI170" s="146">
        <f t="shared" si="28"/>
        <v>0</v>
      </c>
      <c r="BJ170" s="13" t="s">
        <v>80</v>
      </c>
      <c r="BK170" s="146">
        <f t="shared" si="29"/>
        <v>6432.64</v>
      </c>
      <c r="BL170" s="13" t="s">
        <v>158</v>
      </c>
      <c r="BM170" s="145" t="s">
        <v>764</v>
      </c>
    </row>
    <row r="171" spans="2:65" s="1" customFormat="1" ht="33" customHeight="1" x14ac:dyDescent="0.2">
      <c r="B171" s="25"/>
      <c r="C171" s="135" t="s">
        <v>273</v>
      </c>
      <c r="D171" s="135" t="s">
        <v>154</v>
      </c>
      <c r="E171" s="136" t="s">
        <v>295</v>
      </c>
      <c r="F171" s="137" t="s">
        <v>296</v>
      </c>
      <c r="G171" s="138" t="s">
        <v>209</v>
      </c>
      <c r="H171" s="139">
        <v>0.154</v>
      </c>
      <c r="I171" s="140">
        <v>1650</v>
      </c>
      <c r="J171" s="140">
        <f t="shared" si="20"/>
        <v>254.1</v>
      </c>
      <c r="K171" s="141"/>
      <c r="L171" s="25"/>
      <c r="M171" s="142" t="s">
        <v>1</v>
      </c>
      <c r="N171" s="112" t="s">
        <v>38</v>
      </c>
      <c r="O171" s="143">
        <v>0</v>
      </c>
      <c r="P171" s="143">
        <f t="shared" si="21"/>
        <v>0</v>
      </c>
      <c r="Q171" s="143">
        <v>0</v>
      </c>
      <c r="R171" s="143">
        <f t="shared" si="22"/>
        <v>0</v>
      </c>
      <c r="S171" s="143">
        <v>0</v>
      </c>
      <c r="T171" s="144">
        <f t="shared" si="23"/>
        <v>0</v>
      </c>
      <c r="AR171" s="145" t="s">
        <v>158</v>
      </c>
      <c r="AT171" s="145" t="s">
        <v>154</v>
      </c>
      <c r="AU171" s="145" t="s">
        <v>82</v>
      </c>
      <c r="AY171" s="13" t="s">
        <v>151</v>
      </c>
      <c r="BE171" s="146">
        <f t="shared" si="24"/>
        <v>254.1</v>
      </c>
      <c r="BF171" s="146">
        <f t="shared" si="25"/>
        <v>0</v>
      </c>
      <c r="BG171" s="146">
        <f t="shared" si="26"/>
        <v>0</v>
      </c>
      <c r="BH171" s="146">
        <f t="shared" si="27"/>
        <v>0</v>
      </c>
      <c r="BI171" s="146">
        <f t="shared" si="28"/>
        <v>0</v>
      </c>
      <c r="BJ171" s="13" t="s">
        <v>80</v>
      </c>
      <c r="BK171" s="146">
        <f t="shared" si="29"/>
        <v>254.1</v>
      </c>
      <c r="BL171" s="13" t="s">
        <v>158</v>
      </c>
      <c r="BM171" s="145" t="s">
        <v>765</v>
      </c>
    </row>
    <row r="172" spans="2:65" s="11" customFormat="1" ht="22.9" customHeight="1" x14ac:dyDescent="0.2">
      <c r="B172" s="124"/>
      <c r="D172" s="125" t="s">
        <v>72</v>
      </c>
      <c r="E172" s="133" t="s">
        <v>298</v>
      </c>
      <c r="F172" s="133" t="s">
        <v>299</v>
      </c>
      <c r="J172" s="134">
        <f>BK172</f>
        <v>14295.73</v>
      </c>
      <c r="L172" s="124"/>
      <c r="M172" s="128"/>
      <c r="P172" s="129">
        <f>P173</f>
        <v>34.877319999999997</v>
      </c>
      <c r="R172" s="129">
        <f>R173</f>
        <v>0</v>
      </c>
      <c r="T172" s="130">
        <f>T173</f>
        <v>0</v>
      </c>
      <c r="AR172" s="125" t="s">
        <v>80</v>
      </c>
      <c r="AT172" s="131" t="s">
        <v>72</v>
      </c>
      <c r="AU172" s="131" t="s">
        <v>80</v>
      </c>
      <c r="AY172" s="125" t="s">
        <v>151</v>
      </c>
      <c r="BK172" s="132">
        <f>BK173</f>
        <v>14295.73</v>
      </c>
    </row>
    <row r="173" spans="2:65" s="1" customFormat="1" ht="16.5" customHeight="1" x14ac:dyDescent="0.2">
      <c r="B173" s="25"/>
      <c r="C173" s="135" t="s">
        <v>278</v>
      </c>
      <c r="D173" s="135" t="s">
        <v>154</v>
      </c>
      <c r="E173" s="136" t="s">
        <v>301</v>
      </c>
      <c r="F173" s="137" t="s">
        <v>302</v>
      </c>
      <c r="G173" s="138" t="s">
        <v>209</v>
      </c>
      <c r="H173" s="139">
        <v>8.6329999999999991</v>
      </c>
      <c r="I173" s="140">
        <v>1655.94</v>
      </c>
      <c r="J173" s="140">
        <f>ROUND(I173*H173,2)</f>
        <v>14295.73</v>
      </c>
      <c r="K173" s="141"/>
      <c r="L173" s="25"/>
      <c r="M173" s="142" t="s">
        <v>1</v>
      </c>
      <c r="N173" s="112" t="s">
        <v>38</v>
      </c>
      <c r="O173" s="143">
        <v>4.04</v>
      </c>
      <c r="P173" s="143">
        <f>O173*H173</f>
        <v>34.877319999999997</v>
      </c>
      <c r="Q173" s="143">
        <v>0</v>
      </c>
      <c r="R173" s="143">
        <f>Q173*H173</f>
        <v>0</v>
      </c>
      <c r="S173" s="143">
        <v>0</v>
      </c>
      <c r="T173" s="144">
        <f>S173*H173</f>
        <v>0</v>
      </c>
      <c r="AR173" s="145" t="s">
        <v>158</v>
      </c>
      <c r="AT173" s="145" t="s">
        <v>154</v>
      </c>
      <c r="AU173" s="145" t="s">
        <v>82</v>
      </c>
      <c r="AY173" s="13" t="s">
        <v>151</v>
      </c>
      <c r="BE173" s="146">
        <f>IF(N173="základní",J173,0)</f>
        <v>14295.73</v>
      </c>
      <c r="BF173" s="146">
        <f>IF(N173="snížená",J173,0)</f>
        <v>0</v>
      </c>
      <c r="BG173" s="146">
        <f>IF(N173="zákl. přenesená",J173,0)</f>
        <v>0</v>
      </c>
      <c r="BH173" s="146">
        <f>IF(N173="sníž. přenesená",J173,0)</f>
        <v>0</v>
      </c>
      <c r="BI173" s="146">
        <f>IF(N173="nulová",J173,0)</f>
        <v>0</v>
      </c>
      <c r="BJ173" s="13" t="s">
        <v>80</v>
      </c>
      <c r="BK173" s="146">
        <f>ROUND(I173*H173,2)</f>
        <v>14295.73</v>
      </c>
      <c r="BL173" s="13" t="s">
        <v>158</v>
      </c>
      <c r="BM173" s="145" t="s">
        <v>766</v>
      </c>
    </row>
    <row r="174" spans="2:65" s="11" customFormat="1" ht="25.9" customHeight="1" x14ac:dyDescent="0.2">
      <c r="B174" s="124"/>
      <c r="D174" s="125" t="s">
        <v>72</v>
      </c>
      <c r="E174" s="126" t="s">
        <v>304</v>
      </c>
      <c r="F174" s="126" t="s">
        <v>305</v>
      </c>
      <c r="J174" s="127">
        <f>BK174</f>
        <v>170600.01</v>
      </c>
      <c r="L174" s="124"/>
      <c r="M174" s="128"/>
      <c r="P174" s="129">
        <f>P175+P184+P191+P208+P228+P240</f>
        <v>120.98009599999999</v>
      </c>
      <c r="R174" s="129">
        <f>R175+R184+R191+R208+R228+R240</f>
        <v>1.9453562179000004</v>
      </c>
      <c r="T174" s="130">
        <f>T175+T184+T191+T208+T228+T240</f>
        <v>1.6395750000000001E-2</v>
      </c>
      <c r="AR174" s="125" t="s">
        <v>82</v>
      </c>
      <c r="AT174" s="131" t="s">
        <v>72</v>
      </c>
      <c r="AU174" s="131" t="s">
        <v>73</v>
      </c>
      <c r="AY174" s="125" t="s">
        <v>151</v>
      </c>
      <c r="BK174" s="132">
        <f>BK175+BK184+BK191+BK208+BK228+BK240</f>
        <v>170600.01</v>
      </c>
    </row>
    <row r="175" spans="2:65" s="11" customFormat="1" ht="22.9" customHeight="1" x14ac:dyDescent="0.2">
      <c r="B175" s="124"/>
      <c r="D175" s="125" t="s">
        <v>72</v>
      </c>
      <c r="E175" s="133" t="s">
        <v>306</v>
      </c>
      <c r="F175" s="133" t="s">
        <v>307</v>
      </c>
      <c r="J175" s="134">
        <f>BK175</f>
        <v>20394.650000000001</v>
      </c>
      <c r="L175" s="124"/>
      <c r="M175" s="128"/>
      <c r="P175" s="129">
        <f>SUM(P176:P183)</f>
        <v>14.313912999999999</v>
      </c>
      <c r="R175" s="129">
        <f>SUM(R176:R183)</f>
        <v>0.35856980999999999</v>
      </c>
      <c r="T175" s="130">
        <f>SUM(T176:T183)</f>
        <v>0</v>
      </c>
      <c r="AR175" s="125" t="s">
        <v>82</v>
      </c>
      <c r="AT175" s="131" t="s">
        <v>72</v>
      </c>
      <c r="AU175" s="131" t="s">
        <v>80</v>
      </c>
      <c r="AY175" s="125" t="s">
        <v>151</v>
      </c>
      <c r="BK175" s="132">
        <f>SUM(BK176:BK183)</f>
        <v>20394.650000000001</v>
      </c>
    </row>
    <row r="176" spans="2:65" s="1" customFormat="1" ht="24.2" customHeight="1" x14ac:dyDescent="0.2">
      <c r="B176" s="25"/>
      <c r="C176" s="135" t="s">
        <v>282</v>
      </c>
      <c r="D176" s="135" t="s">
        <v>154</v>
      </c>
      <c r="E176" s="136" t="s">
        <v>309</v>
      </c>
      <c r="F176" s="137" t="s">
        <v>310</v>
      </c>
      <c r="G176" s="138" t="s">
        <v>162</v>
      </c>
      <c r="H176" s="139">
        <v>28.34</v>
      </c>
      <c r="I176" s="140">
        <v>11.86</v>
      </c>
      <c r="J176" s="140">
        <f>ROUND(I176*H176,2)</f>
        <v>336.11</v>
      </c>
      <c r="K176" s="141"/>
      <c r="L176" s="25"/>
      <c r="M176" s="142" t="s">
        <v>1</v>
      </c>
      <c r="N176" s="112" t="s">
        <v>38</v>
      </c>
      <c r="O176" s="143">
        <v>2.4E-2</v>
      </c>
      <c r="P176" s="143">
        <f>O176*H176</f>
        <v>0.68015999999999999</v>
      </c>
      <c r="Q176" s="143">
        <v>0</v>
      </c>
      <c r="R176" s="143">
        <f>Q176*H176</f>
        <v>0</v>
      </c>
      <c r="S176" s="143">
        <v>0</v>
      </c>
      <c r="T176" s="144">
        <f>S176*H176</f>
        <v>0</v>
      </c>
      <c r="AR176" s="145" t="s">
        <v>220</v>
      </c>
      <c r="AT176" s="145" t="s">
        <v>154</v>
      </c>
      <c r="AU176" s="145" t="s">
        <v>82</v>
      </c>
      <c r="AY176" s="13" t="s">
        <v>151</v>
      </c>
      <c r="BE176" s="146">
        <f>IF(N176="základní",J176,0)</f>
        <v>336.11</v>
      </c>
      <c r="BF176" s="146">
        <f>IF(N176="snížená",J176,0)</f>
        <v>0</v>
      </c>
      <c r="BG176" s="146">
        <f>IF(N176="zákl. přenesená",J176,0)</f>
        <v>0</v>
      </c>
      <c r="BH176" s="146">
        <f>IF(N176="sníž. přenesená",J176,0)</f>
        <v>0</v>
      </c>
      <c r="BI176" s="146">
        <f>IF(N176="nulová",J176,0)</f>
        <v>0</v>
      </c>
      <c r="BJ176" s="13" t="s">
        <v>80</v>
      </c>
      <c r="BK176" s="146">
        <f>ROUND(I176*H176,2)</f>
        <v>336.11</v>
      </c>
      <c r="BL176" s="13" t="s">
        <v>220</v>
      </c>
      <c r="BM176" s="145" t="s">
        <v>767</v>
      </c>
    </row>
    <row r="177" spans="2:65" s="1" customFormat="1" ht="16.5" customHeight="1" x14ac:dyDescent="0.2">
      <c r="B177" s="25"/>
      <c r="C177" s="150" t="s">
        <v>286</v>
      </c>
      <c r="D177" s="150" t="s">
        <v>313</v>
      </c>
      <c r="E177" s="151" t="s">
        <v>314</v>
      </c>
      <c r="F177" s="152" t="s">
        <v>315</v>
      </c>
      <c r="G177" s="153" t="s">
        <v>209</v>
      </c>
      <c r="H177" s="154">
        <v>8.9999999999999993E-3</v>
      </c>
      <c r="I177" s="155">
        <v>85700</v>
      </c>
      <c r="J177" s="155">
        <f>ROUND(I177*H177,2)</f>
        <v>771.3</v>
      </c>
      <c r="K177" s="156"/>
      <c r="L177" s="157"/>
      <c r="M177" s="158" t="s">
        <v>1</v>
      </c>
      <c r="N177" s="159" t="s">
        <v>38</v>
      </c>
      <c r="O177" s="143">
        <v>0</v>
      </c>
      <c r="P177" s="143">
        <f>O177*H177</f>
        <v>0</v>
      </c>
      <c r="Q177" s="143">
        <v>1</v>
      </c>
      <c r="R177" s="143">
        <f>Q177*H177</f>
        <v>8.9999999999999993E-3</v>
      </c>
      <c r="S177" s="143">
        <v>0</v>
      </c>
      <c r="T177" s="144">
        <f>S177*H177</f>
        <v>0</v>
      </c>
      <c r="AR177" s="145" t="s">
        <v>286</v>
      </c>
      <c r="AT177" s="145" t="s">
        <v>313</v>
      </c>
      <c r="AU177" s="145" t="s">
        <v>82</v>
      </c>
      <c r="AY177" s="13" t="s">
        <v>151</v>
      </c>
      <c r="BE177" s="146">
        <f>IF(N177="základní",J177,0)</f>
        <v>771.3</v>
      </c>
      <c r="BF177" s="146">
        <f>IF(N177="snížená",J177,0)</f>
        <v>0</v>
      </c>
      <c r="BG177" s="146">
        <f>IF(N177="zákl. přenesená",J177,0)</f>
        <v>0</v>
      </c>
      <c r="BH177" s="146">
        <f>IF(N177="sníž. přenesená",J177,0)</f>
        <v>0</v>
      </c>
      <c r="BI177" s="146">
        <f>IF(N177="nulová",J177,0)</f>
        <v>0</v>
      </c>
      <c r="BJ177" s="13" t="s">
        <v>80</v>
      </c>
      <c r="BK177" s="146">
        <f>ROUND(I177*H177,2)</f>
        <v>771.3</v>
      </c>
      <c r="BL177" s="13" t="s">
        <v>220</v>
      </c>
      <c r="BM177" s="145" t="s">
        <v>768</v>
      </c>
    </row>
    <row r="178" spans="2:65" s="1" customFormat="1" ht="24.2" customHeight="1" x14ac:dyDescent="0.2">
      <c r="B178" s="25"/>
      <c r="C178" s="135" t="s">
        <v>290</v>
      </c>
      <c r="D178" s="135" t="s">
        <v>154</v>
      </c>
      <c r="E178" s="136" t="s">
        <v>318</v>
      </c>
      <c r="F178" s="137" t="s">
        <v>319</v>
      </c>
      <c r="G178" s="138" t="s">
        <v>162</v>
      </c>
      <c r="H178" s="139">
        <v>56.68</v>
      </c>
      <c r="I178" s="140">
        <v>123.58</v>
      </c>
      <c r="J178" s="140">
        <f>ROUND(I178*H178,2)</f>
        <v>7004.51</v>
      </c>
      <c r="K178" s="141"/>
      <c r="L178" s="25"/>
      <c r="M178" s="142" t="s">
        <v>1</v>
      </c>
      <c r="N178" s="112" t="s">
        <v>38</v>
      </c>
      <c r="O178" s="143">
        <v>0.222</v>
      </c>
      <c r="P178" s="143">
        <f>O178*H178</f>
        <v>12.58296</v>
      </c>
      <c r="Q178" s="143">
        <v>3.9825E-4</v>
      </c>
      <c r="R178" s="143">
        <f>Q178*H178</f>
        <v>2.2572809999999999E-2</v>
      </c>
      <c r="S178" s="143">
        <v>0</v>
      </c>
      <c r="T178" s="144">
        <f>S178*H178</f>
        <v>0</v>
      </c>
      <c r="AR178" s="145" t="s">
        <v>220</v>
      </c>
      <c r="AT178" s="145" t="s">
        <v>154</v>
      </c>
      <c r="AU178" s="145" t="s">
        <v>82</v>
      </c>
      <c r="AY178" s="13" t="s">
        <v>151</v>
      </c>
      <c r="BE178" s="146">
        <f>IF(N178="základní",J178,0)</f>
        <v>7004.51</v>
      </c>
      <c r="BF178" s="146">
        <f>IF(N178="snížená",J178,0)</f>
        <v>0</v>
      </c>
      <c r="BG178" s="146">
        <f>IF(N178="zákl. přenesená",J178,0)</f>
        <v>0</v>
      </c>
      <c r="BH178" s="146">
        <f>IF(N178="sníž. přenesená",J178,0)</f>
        <v>0</v>
      </c>
      <c r="BI178" s="146">
        <f>IF(N178="nulová",J178,0)</f>
        <v>0</v>
      </c>
      <c r="BJ178" s="13" t="s">
        <v>80</v>
      </c>
      <c r="BK178" s="146">
        <f>ROUND(I178*H178,2)</f>
        <v>7004.51</v>
      </c>
      <c r="BL178" s="13" t="s">
        <v>220</v>
      </c>
      <c r="BM178" s="145" t="s">
        <v>769</v>
      </c>
    </row>
    <row r="179" spans="2:65" s="1" customFormat="1" ht="19.5" x14ac:dyDescent="0.2">
      <c r="B179" s="25"/>
      <c r="D179" s="147" t="s">
        <v>167</v>
      </c>
      <c r="F179" s="148" t="s">
        <v>321</v>
      </c>
      <c r="L179" s="25"/>
      <c r="M179" s="149"/>
      <c r="T179" s="49"/>
      <c r="AT179" s="13" t="s">
        <v>167</v>
      </c>
      <c r="AU179" s="13" t="s">
        <v>82</v>
      </c>
    </row>
    <row r="180" spans="2:65" s="1" customFormat="1" ht="37.9" customHeight="1" x14ac:dyDescent="0.2">
      <c r="B180" s="25"/>
      <c r="C180" s="150" t="s">
        <v>294</v>
      </c>
      <c r="D180" s="150" t="s">
        <v>313</v>
      </c>
      <c r="E180" s="151" t="s">
        <v>323</v>
      </c>
      <c r="F180" s="152" t="s">
        <v>324</v>
      </c>
      <c r="G180" s="153" t="s">
        <v>162</v>
      </c>
      <c r="H180" s="154">
        <v>33.03</v>
      </c>
      <c r="I180" s="155">
        <v>179</v>
      </c>
      <c r="J180" s="155">
        <f>ROUND(I180*H180,2)</f>
        <v>5912.37</v>
      </c>
      <c r="K180" s="156"/>
      <c r="L180" s="157"/>
      <c r="M180" s="158" t="s">
        <v>1</v>
      </c>
      <c r="N180" s="159" t="s">
        <v>38</v>
      </c>
      <c r="O180" s="143">
        <v>0</v>
      </c>
      <c r="P180" s="143">
        <f>O180*H180</f>
        <v>0</v>
      </c>
      <c r="Q180" s="143">
        <v>4.4999999999999997E-3</v>
      </c>
      <c r="R180" s="143">
        <f>Q180*H180</f>
        <v>0.14863499999999999</v>
      </c>
      <c r="S180" s="143">
        <v>0</v>
      </c>
      <c r="T180" s="144">
        <f>S180*H180</f>
        <v>0</v>
      </c>
      <c r="AR180" s="145" t="s">
        <v>286</v>
      </c>
      <c r="AT180" s="145" t="s">
        <v>313</v>
      </c>
      <c r="AU180" s="145" t="s">
        <v>82</v>
      </c>
      <c r="AY180" s="13" t="s">
        <v>151</v>
      </c>
      <c r="BE180" s="146">
        <f>IF(N180="základní",J180,0)</f>
        <v>5912.37</v>
      </c>
      <c r="BF180" s="146">
        <f>IF(N180="snížená",J180,0)</f>
        <v>0</v>
      </c>
      <c r="BG180" s="146">
        <f>IF(N180="zákl. přenesená",J180,0)</f>
        <v>0</v>
      </c>
      <c r="BH180" s="146">
        <f>IF(N180="sníž. přenesená",J180,0)</f>
        <v>0</v>
      </c>
      <c r="BI180" s="146">
        <f>IF(N180="nulová",J180,0)</f>
        <v>0</v>
      </c>
      <c r="BJ180" s="13" t="s">
        <v>80</v>
      </c>
      <c r="BK180" s="146">
        <f>ROUND(I180*H180,2)</f>
        <v>5912.37</v>
      </c>
      <c r="BL180" s="13" t="s">
        <v>220</v>
      </c>
      <c r="BM180" s="145" t="s">
        <v>770</v>
      </c>
    </row>
    <row r="181" spans="2:65" s="1" customFormat="1" ht="44.25" customHeight="1" x14ac:dyDescent="0.2">
      <c r="B181" s="25"/>
      <c r="C181" s="150" t="s">
        <v>300</v>
      </c>
      <c r="D181" s="150" t="s">
        <v>313</v>
      </c>
      <c r="E181" s="151" t="s">
        <v>327</v>
      </c>
      <c r="F181" s="152" t="s">
        <v>328</v>
      </c>
      <c r="G181" s="153" t="s">
        <v>162</v>
      </c>
      <c r="H181" s="154">
        <v>33.03</v>
      </c>
      <c r="I181" s="155">
        <v>173</v>
      </c>
      <c r="J181" s="155">
        <f>ROUND(I181*H181,2)</f>
        <v>5714.19</v>
      </c>
      <c r="K181" s="156"/>
      <c r="L181" s="157"/>
      <c r="M181" s="158" t="s">
        <v>1</v>
      </c>
      <c r="N181" s="159" t="s">
        <v>38</v>
      </c>
      <c r="O181" s="143">
        <v>0</v>
      </c>
      <c r="P181" s="143">
        <f>O181*H181</f>
        <v>0</v>
      </c>
      <c r="Q181" s="143">
        <v>5.4000000000000003E-3</v>
      </c>
      <c r="R181" s="143">
        <f>Q181*H181</f>
        <v>0.17836200000000002</v>
      </c>
      <c r="S181" s="143">
        <v>0</v>
      </c>
      <c r="T181" s="144">
        <f>S181*H181</f>
        <v>0</v>
      </c>
      <c r="AR181" s="145" t="s">
        <v>286</v>
      </c>
      <c r="AT181" s="145" t="s">
        <v>313</v>
      </c>
      <c r="AU181" s="145" t="s">
        <v>82</v>
      </c>
      <c r="AY181" s="13" t="s">
        <v>151</v>
      </c>
      <c r="BE181" s="146">
        <f>IF(N181="základní",J181,0)</f>
        <v>5714.19</v>
      </c>
      <c r="BF181" s="146">
        <f>IF(N181="snížená",J181,0)</f>
        <v>0</v>
      </c>
      <c r="BG181" s="146">
        <f>IF(N181="zákl. přenesená",J181,0)</f>
        <v>0</v>
      </c>
      <c r="BH181" s="146">
        <f>IF(N181="sníž. přenesená",J181,0)</f>
        <v>0</v>
      </c>
      <c r="BI181" s="146">
        <f>IF(N181="nulová",J181,0)</f>
        <v>0</v>
      </c>
      <c r="BJ181" s="13" t="s">
        <v>80</v>
      </c>
      <c r="BK181" s="146">
        <f>ROUND(I181*H181,2)</f>
        <v>5714.19</v>
      </c>
      <c r="BL181" s="13" t="s">
        <v>220</v>
      </c>
      <c r="BM181" s="145" t="s">
        <v>771</v>
      </c>
    </row>
    <row r="182" spans="2:65" s="1" customFormat="1" ht="24.2" customHeight="1" x14ac:dyDescent="0.2">
      <c r="B182" s="25"/>
      <c r="C182" s="135" t="s">
        <v>308</v>
      </c>
      <c r="D182" s="135" t="s">
        <v>154</v>
      </c>
      <c r="E182" s="136" t="s">
        <v>331</v>
      </c>
      <c r="F182" s="137" t="s">
        <v>332</v>
      </c>
      <c r="G182" s="138" t="s">
        <v>209</v>
      </c>
      <c r="H182" s="139">
        <v>0.35899999999999999</v>
      </c>
      <c r="I182" s="140">
        <v>1190.4100000000001</v>
      </c>
      <c r="J182" s="140">
        <f>ROUND(I182*H182,2)</f>
        <v>427.36</v>
      </c>
      <c r="K182" s="141"/>
      <c r="L182" s="25"/>
      <c r="M182" s="142" t="s">
        <v>1</v>
      </c>
      <c r="N182" s="112" t="s">
        <v>38</v>
      </c>
      <c r="O182" s="143">
        <v>1.5669999999999999</v>
      </c>
      <c r="P182" s="143">
        <f>O182*H182</f>
        <v>0.56255299999999997</v>
      </c>
      <c r="Q182" s="143">
        <v>0</v>
      </c>
      <c r="R182" s="143">
        <f>Q182*H182</f>
        <v>0</v>
      </c>
      <c r="S182" s="143">
        <v>0</v>
      </c>
      <c r="T182" s="144">
        <f>S182*H182</f>
        <v>0</v>
      </c>
      <c r="AR182" s="145" t="s">
        <v>220</v>
      </c>
      <c r="AT182" s="145" t="s">
        <v>154</v>
      </c>
      <c r="AU182" s="145" t="s">
        <v>82</v>
      </c>
      <c r="AY182" s="13" t="s">
        <v>151</v>
      </c>
      <c r="BE182" s="146">
        <f>IF(N182="základní",J182,0)</f>
        <v>427.36</v>
      </c>
      <c r="BF182" s="146">
        <f>IF(N182="snížená",J182,0)</f>
        <v>0</v>
      </c>
      <c r="BG182" s="146">
        <f>IF(N182="zákl. přenesená",J182,0)</f>
        <v>0</v>
      </c>
      <c r="BH182" s="146">
        <f>IF(N182="sníž. přenesená",J182,0)</f>
        <v>0</v>
      </c>
      <c r="BI182" s="146">
        <f>IF(N182="nulová",J182,0)</f>
        <v>0</v>
      </c>
      <c r="BJ182" s="13" t="s">
        <v>80</v>
      </c>
      <c r="BK182" s="146">
        <f>ROUND(I182*H182,2)</f>
        <v>427.36</v>
      </c>
      <c r="BL182" s="13" t="s">
        <v>220</v>
      </c>
      <c r="BM182" s="145" t="s">
        <v>772</v>
      </c>
    </row>
    <row r="183" spans="2:65" s="1" customFormat="1" ht="24.2" customHeight="1" x14ac:dyDescent="0.2">
      <c r="B183" s="25"/>
      <c r="C183" s="135" t="s">
        <v>312</v>
      </c>
      <c r="D183" s="135" t="s">
        <v>154</v>
      </c>
      <c r="E183" s="136" t="s">
        <v>335</v>
      </c>
      <c r="F183" s="137" t="s">
        <v>336</v>
      </c>
      <c r="G183" s="138" t="s">
        <v>209</v>
      </c>
      <c r="H183" s="139">
        <v>0.35899999999999999</v>
      </c>
      <c r="I183" s="140">
        <v>637.34</v>
      </c>
      <c r="J183" s="140">
        <f>ROUND(I183*H183,2)</f>
        <v>228.81</v>
      </c>
      <c r="K183" s="141"/>
      <c r="L183" s="25"/>
      <c r="M183" s="142" t="s">
        <v>1</v>
      </c>
      <c r="N183" s="112" t="s">
        <v>38</v>
      </c>
      <c r="O183" s="143">
        <v>1.36</v>
      </c>
      <c r="P183" s="143">
        <f>O183*H183</f>
        <v>0.48824000000000001</v>
      </c>
      <c r="Q183" s="143">
        <v>0</v>
      </c>
      <c r="R183" s="143">
        <f>Q183*H183</f>
        <v>0</v>
      </c>
      <c r="S183" s="143">
        <v>0</v>
      </c>
      <c r="T183" s="144">
        <f>S183*H183</f>
        <v>0</v>
      </c>
      <c r="AR183" s="145" t="s">
        <v>220</v>
      </c>
      <c r="AT183" s="145" t="s">
        <v>154</v>
      </c>
      <c r="AU183" s="145" t="s">
        <v>82</v>
      </c>
      <c r="AY183" s="13" t="s">
        <v>151</v>
      </c>
      <c r="BE183" s="146">
        <f>IF(N183="základní",J183,0)</f>
        <v>228.81</v>
      </c>
      <c r="BF183" s="146">
        <f>IF(N183="snížená",J183,0)</f>
        <v>0</v>
      </c>
      <c r="BG183" s="146">
        <f>IF(N183="zákl. přenesená",J183,0)</f>
        <v>0</v>
      </c>
      <c r="BH183" s="146">
        <f>IF(N183="sníž. přenesená",J183,0)</f>
        <v>0</v>
      </c>
      <c r="BI183" s="146">
        <f>IF(N183="nulová",J183,0)</f>
        <v>0</v>
      </c>
      <c r="BJ183" s="13" t="s">
        <v>80</v>
      </c>
      <c r="BK183" s="146">
        <f>ROUND(I183*H183,2)</f>
        <v>228.81</v>
      </c>
      <c r="BL183" s="13" t="s">
        <v>220</v>
      </c>
      <c r="BM183" s="145" t="s">
        <v>773</v>
      </c>
    </row>
    <row r="184" spans="2:65" s="11" customFormat="1" ht="22.9" customHeight="1" x14ac:dyDescent="0.2">
      <c r="B184" s="124"/>
      <c r="D184" s="125" t="s">
        <v>72</v>
      </c>
      <c r="E184" s="133" t="s">
        <v>338</v>
      </c>
      <c r="F184" s="133" t="s">
        <v>339</v>
      </c>
      <c r="J184" s="134">
        <f>BK184</f>
        <v>4806.1099999999997</v>
      </c>
      <c r="L184" s="124"/>
      <c r="M184" s="128"/>
      <c r="P184" s="129">
        <f>SUM(P185:P190)</f>
        <v>3.97865</v>
      </c>
      <c r="R184" s="129">
        <f>SUM(R185:R190)</f>
        <v>3.9228300000000001E-2</v>
      </c>
      <c r="T184" s="130">
        <f>SUM(T185:T190)</f>
        <v>0</v>
      </c>
      <c r="AR184" s="125" t="s">
        <v>82</v>
      </c>
      <c r="AT184" s="131" t="s">
        <v>72</v>
      </c>
      <c r="AU184" s="131" t="s">
        <v>80</v>
      </c>
      <c r="AY184" s="125" t="s">
        <v>151</v>
      </c>
      <c r="BK184" s="132">
        <f>SUM(BK185:BK190)</f>
        <v>4806.1099999999997</v>
      </c>
    </row>
    <row r="185" spans="2:65" s="1" customFormat="1" ht="24.2" customHeight="1" x14ac:dyDescent="0.2">
      <c r="B185" s="25"/>
      <c r="C185" s="135" t="s">
        <v>317</v>
      </c>
      <c r="D185" s="135" t="s">
        <v>154</v>
      </c>
      <c r="E185" s="136" t="s">
        <v>341</v>
      </c>
      <c r="F185" s="137" t="s">
        <v>342</v>
      </c>
      <c r="G185" s="138" t="s">
        <v>162</v>
      </c>
      <c r="H185" s="139">
        <v>28.34</v>
      </c>
      <c r="I185" s="140">
        <v>49.64</v>
      </c>
      <c r="J185" s="140">
        <f t="shared" ref="J185:J190" si="30">ROUND(I185*H185,2)</f>
        <v>1406.8</v>
      </c>
      <c r="K185" s="141"/>
      <c r="L185" s="25"/>
      <c r="M185" s="142" t="s">
        <v>1</v>
      </c>
      <c r="N185" s="112" t="s">
        <v>38</v>
      </c>
      <c r="O185" s="143">
        <v>0.111</v>
      </c>
      <c r="P185" s="143">
        <f t="shared" ref="P185:P190" si="31">O185*H185</f>
        <v>3.14574</v>
      </c>
      <c r="Q185" s="143">
        <v>0</v>
      </c>
      <c r="R185" s="143">
        <f t="shared" ref="R185:R190" si="32">Q185*H185</f>
        <v>0</v>
      </c>
      <c r="S185" s="143">
        <v>0</v>
      </c>
      <c r="T185" s="144">
        <f t="shared" ref="T185:T190" si="33">S185*H185</f>
        <v>0</v>
      </c>
      <c r="AR185" s="145" t="s">
        <v>220</v>
      </c>
      <c r="AT185" s="145" t="s">
        <v>154</v>
      </c>
      <c r="AU185" s="145" t="s">
        <v>82</v>
      </c>
      <c r="AY185" s="13" t="s">
        <v>151</v>
      </c>
      <c r="BE185" s="146">
        <f t="shared" ref="BE185:BE190" si="34">IF(N185="základní",J185,0)</f>
        <v>1406.8</v>
      </c>
      <c r="BF185" s="146">
        <f t="shared" ref="BF185:BF190" si="35">IF(N185="snížená",J185,0)</f>
        <v>0</v>
      </c>
      <c r="BG185" s="146">
        <f t="shared" ref="BG185:BG190" si="36">IF(N185="zákl. přenesená",J185,0)</f>
        <v>0</v>
      </c>
      <c r="BH185" s="146">
        <f t="shared" ref="BH185:BH190" si="37">IF(N185="sníž. přenesená",J185,0)</f>
        <v>0</v>
      </c>
      <c r="BI185" s="146">
        <f t="shared" ref="BI185:BI190" si="38">IF(N185="nulová",J185,0)</f>
        <v>0</v>
      </c>
      <c r="BJ185" s="13" t="s">
        <v>80</v>
      </c>
      <c r="BK185" s="146">
        <f t="shared" ref="BK185:BK190" si="39">ROUND(I185*H185,2)</f>
        <v>1406.8</v>
      </c>
      <c r="BL185" s="13" t="s">
        <v>220</v>
      </c>
      <c r="BM185" s="145" t="s">
        <v>774</v>
      </c>
    </row>
    <row r="186" spans="2:65" s="1" customFormat="1" ht="24.2" customHeight="1" x14ac:dyDescent="0.2">
      <c r="B186" s="25"/>
      <c r="C186" s="150" t="s">
        <v>322</v>
      </c>
      <c r="D186" s="150" t="s">
        <v>313</v>
      </c>
      <c r="E186" s="151" t="s">
        <v>345</v>
      </c>
      <c r="F186" s="152" t="s">
        <v>346</v>
      </c>
      <c r="G186" s="153" t="s">
        <v>162</v>
      </c>
      <c r="H186" s="154">
        <v>28.907</v>
      </c>
      <c r="I186" s="155">
        <v>82.4</v>
      </c>
      <c r="J186" s="155">
        <f t="shared" si="30"/>
        <v>2381.94</v>
      </c>
      <c r="K186" s="156"/>
      <c r="L186" s="157"/>
      <c r="M186" s="158" t="s">
        <v>1</v>
      </c>
      <c r="N186" s="159" t="s">
        <v>38</v>
      </c>
      <c r="O186" s="143">
        <v>0</v>
      </c>
      <c r="P186" s="143">
        <f t="shared" si="31"/>
        <v>0</v>
      </c>
      <c r="Q186" s="143">
        <v>8.9999999999999998E-4</v>
      </c>
      <c r="R186" s="143">
        <f t="shared" si="32"/>
        <v>2.6016299999999999E-2</v>
      </c>
      <c r="S186" s="143">
        <v>0</v>
      </c>
      <c r="T186" s="144">
        <f t="shared" si="33"/>
        <v>0</v>
      </c>
      <c r="AR186" s="145" t="s">
        <v>286</v>
      </c>
      <c r="AT186" s="145" t="s">
        <v>313</v>
      </c>
      <c r="AU186" s="145" t="s">
        <v>82</v>
      </c>
      <c r="AY186" s="13" t="s">
        <v>151</v>
      </c>
      <c r="BE186" s="146">
        <f t="shared" si="34"/>
        <v>2381.94</v>
      </c>
      <c r="BF186" s="146">
        <f t="shared" si="35"/>
        <v>0</v>
      </c>
      <c r="BG186" s="146">
        <f t="shared" si="36"/>
        <v>0</v>
      </c>
      <c r="BH186" s="146">
        <f t="shared" si="37"/>
        <v>0</v>
      </c>
      <c r="BI186" s="146">
        <f t="shared" si="38"/>
        <v>0</v>
      </c>
      <c r="BJ186" s="13" t="s">
        <v>80</v>
      </c>
      <c r="BK186" s="146">
        <f t="shared" si="39"/>
        <v>2381.94</v>
      </c>
      <c r="BL186" s="13" t="s">
        <v>220</v>
      </c>
      <c r="BM186" s="145" t="s">
        <v>775</v>
      </c>
    </row>
    <row r="187" spans="2:65" s="1" customFormat="1" ht="24.2" customHeight="1" x14ac:dyDescent="0.2">
      <c r="B187" s="25"/>
      <c r="C187" s="135" t="s">
        <v>326</v>
      </c>
      <c r="D187" s="135" t="s">
        <v>154</v>
      </c>
      <c r="E187" s="136" t="s">
        <v>349</v>
      </c>
      <c r="F187" s="137" t="s">
        <v>350</v>
      </c>
      <c r="G187" s="138" t="s">
        <v>162</v>
      </c>
      <c r="H187" s="139">
        <v>28.34</v>
      </c>
      <c r="I187" s="140">
        <v>13.98</v>
      </c>
      <c r="J187" s="140">
        <f t="shared" si="30"/>
        <v>396.19</v>
      </c>
      <c r="K187" s="141"/>
      <c r="L187" s="25"/>
      <c r="M187" s="142" t="s">
        <v>1</v>
      </c>
      <c r="N187" s="112" t="s">
        <v>38</v>
      </c>
      <c r="O187" s="143">
        <v>2.5000000000000001E-2</v>
      </c>
      <c r="P187" s="143">
        <f t="shared" si="31"/>
        <v>0.70850000000000002</v>
      </c>
      <c r="Q187" s="143">
        <v>0</v>
      </c>
      <c r="R187" s="143">
        <f t="shared" si="32"/>
        <v>0</v>
      </c>
      <c r="S187" s="143">
        <v>0</v>
      </c>
      <c r="T187" s="144">
        <f t="shared" si="33"/>
        <v>0</v>
      </c>
      <c r="AR187" s="145" t="s">
        <v>220</v>
      </c>
      <c r="AT187" s="145" t="s">
        <v>154</v>
      </c>
      <c r="AU187" s="145" t="s">
        <v>82</v>
      </c>
      <c r="AY187" s="13" t="s">
        <v>151</v>
      </c>
      <c r="BE187" s="146">
        <f t="shared" si="34"/>
        <v>396.19</v>
      </c>
      <c r="BF187" s="146">
        <f t="shared" si="35"/>
        <v>0</v>
      </c>
      <c r="BG187" s="146">
        <f t="shared" si="36"/>
        <v>0</v>
      </c>
      <c r="BH187" s="146">
        <f t="shared" si="37"/>
        <v>0</v>
      </c>
      <c r="BI187" s="146">
        <f t="shared" si="38"/>
        <v>0</v>
      </c>
      <c r="BJ187" s="13" t="s">
        <v>80</v>
      </c>
      <c r="BK187" s="146">
        <f t="shared" si="39"/>
        <v>396.19</v>
      </c>
      <c r="BL187" s="13" t="s">
        <v>220</v>
      </c>
      <c r="BM187" s="145" t="s">
        <v>776</v>
      </c>
    </row>
    <row r="188" spans="2:65" s="1" customFormat="1" ht="16.5" customHeight="1" x14ac:dyDescent="0.2">
      <c r="B188" s="25"/>
      <c r="C188" s="150" t="s">
        <v>330</v>
      </c>
      <c r="D188" s="150" t="s">
        <v>313</v>
      </c>
      <c r="E188" s="151" t="s">
        <v>353</v>
      </c>
      <c r="F188" s="152" t="s">
        <v>354</v>
      </c>
      <c r="G188" s="153" t="s">
        <v>162</v>
      </c>
      <c r="H188" s="154">
        <v>33.03</v>
      </c>
      <c r="I188" s="155">
        <v>16.7</v>
      </c>
      <c r="J188" s="155">
        <f t="shared" si="30"/>
        <v>551.6</v>
      </c>
      <c r="K188" s="156"/>
      <c r="L188" s="157"/>
      <c r="M188" s="158" t="s">
        <v>1</v>
      </c>
      <c r="N188" s="159" t="s">
        <v>38</v>
      </c>
      <c r="O188" s="143">
        <v>0</v>
      </c>
      <c r="P188" s="143">
        <f t="shared" si="31"/>
        <v>0</v>
      </c>
      <c r="Q188" s="143">
        <v>4.0000000000000002E-4</v>
      </c>
      <c r="R188" s="143">
        <f t="shared" si="32"/>
        <v>1.3212000000000002E-2</v>
      </c>
      <c r="S188" s="143">
        <v>0</v>
      </c>
      <c r="T188" s="144">
        <f t="shared" si="33"/>
        <v>0</v>
      </c>
      <c r="AR188" s="145" t="s">
        <v>286</v>
      </c>
      <c r="AT188" s="145" t="s">
        <v>313</v>
      </c>
      <c r="AU188" s="145" t="s">
        <v>82</v>
      </c>
      <c r="AY188" s="13" t="s">
        <v>151</v>
      </c>
      <c r="BE188" s="146">
        <f t="shared" si="34"/>
        <v>551.6</v>
      </c>
      <c r="BF188" s="146">
        <f t="shared" si="35"/>
        <v>0</v>
      </c>
      <c r="BG188" s="146">
        <f t="shared" si="36"/>
        <v>0</v>
      </c>
      <c r="BH188" s="146">
        <f t="shared" si="37"/>
        <v>0</v>
      </c>
      <c r="BI188" s="146">
        <f t="shared" si="38"/>
        <v>0</v>
      </c>
      <c r="BJ188" s="13" t="s">
        <v>80</v>
      </c>
      <c r="BK188" s="146">
        <f t="shared" si="39"/>
        <v>551.6</v>
      </c>
      <c r="BL188" s="13" t="s">
        <v>220</v>
      </c>
      <c r="BM188" s="145" t="s">
        <v>777</v>
      </c>
    </row>
    <row r="189" spans="2:65" s="1" customFormat="1" ht="24.2" customHeight="1" x14ac:dyDescent="0.2">
      <c r="B189" s="25"/>
      <c r="C189" s="135" t="s">
        <v>334</v>
      </c>
      <c r="D189" s="135" t="s">
        <v>154</v>
      </c>
      <c r="E189" s="136" t="s">
        <v>357</v>
      </c>
      <c r="F189" s="137" t="s">
        <v>358</v>
      </c>
      <c r="G189" s="138" t="s">
        <v>209</v>
      </c>
      <c r="H189" s="139">
        <v>3.9E-2</v>
      </c>
      <c r="I189" s="140">
        <v>1104.55</v>
      </c>
      <c r="J189" s="140">
        <f t="shared" si="30"/>
        <v>43.08</v>
      </c>
      <c r="K189" s="141"/>
      <c r="L189" s="25"/>
      <c r="M189" s="142" t="s">
        <v>1</v>
      </c>
      <c r="N189" s="112" t="s">
        <v>38</v>
      </c>
      <c r="O189" s="143">
        <v>1.74</v>
      </c>
      <c r="P189" s="143">
        <f t="shared" si="31"/>
        <v>6.7860000000000004E-2</v>
      </c>
      <c r="Q189" s="143">
        <v>0</v>
      </c>
      <c r="R189" s="143">
        <f t="shared" si="32"/>
        <v>0</v>
      </c>
      <c r="S189" s="143">
        <v>0</v>
      </c>
      <c r="T189" s="144">
        <f t="shared" si="33"/>
        <v>0</v>
      </c>
      <c r="AR189" s="145" t="s">
        <v>220</v>
      </c>
      <c r="AT189" s="145" t="s">
        <v>154</v>
      </c>
      <c r="AU189" s="145" t="s">
        <v>82</v>
      </c>
      <c r="AY189" s="13" t="s">
        <v>151</v>
      </c>
      <c r="BE189" s="146">
        <f t="shared" si="34"/>
        <v>43.08</v>
      </c>
      <c r="BF189" s="146">
        <f t="shared" si="35"/>
        <v>0</v>
      </c>
      <c r="BG189" s="146">
        <f t="shared" si="36"/>
        <v>0</v>
      </c>
      <c r="BH189" s="146">
        <f t="shared" si="37"/>
        <v>0</v>
      </c>
      <c r="BI189" s="146">
        <f t="shared" si="38"/>
        <v>0</v>
      </c>
      <c r="BJ189" s="13" t="s">
        <v>80</v>
      </c>
      <c r="BK189" s="146">
        <f t="shared" si="39"/>
        <v>43.08</v>
      </c>
      <c r="BL189" s="13" t="s">
        <v>220</v>
      </c>
      <c r="BM189" s="145" t="s">
        <v>778</v>
      </c>
    </row>
    <row r="190" spans="2:65" s="1" customFormat="1" ht="24.2" customHeight="1" x14ac:dyDescent="0.2">
      <c r="B190" s="25"/>
      <c r="C190" s="135" t="s">
        <v>340</v>
      </c>
      <c r="D190" s="135" t="s">
        <v>154</v>
      </c>
      <c r="E190" s="136" t="s">
        <v>361</v>
      </c>
      <c r="F190" s="137" t="s">
        <v>362</v>
      </c>
      <c r="G190" s="138" t="s">
        <v>209</v>
      </c>
      <c r="H190" s="139">
        <v>3.9E-2</v>
      </c>
      <c r="I190" s="140">
        <v>679.52</v>
      </c>
      <c r="J190" s="140">
        <f t="shared" si="30"/>
        <v>26.5</v>
      </c>
      <c r="K190" s="141"/>
      <c r="L190" s="25"/>
      <c r="M190" s="142" t="s">
        <v>1</v>
      </c>
      <c r="N190" s="112" t="s">
        <v>38</v>
      </c>
      <c r="O190" s="143">
        <v>1.45</v>
      </c>
      <c r="P190" s="143">
        <f t="shared" si="31"/>
        <v>5.6549999999999996E-2</v>
      </c>
      <c r="Q190" s="143">
        <v>0</v>
      </c>
      <c r="R190" s="143">
        <f t="shared" si="32"/>
        <v>0</v>
      </c>
      <c r="S190" s="143">
        <v>0</v>
      </c>
      <c r="T190" s="144">
        <f t="shared" si="33"/>
        <v>0</v>
      </c>
      <c r="AR190" s="145" t="s">
        <v>220</v>
      </c>
      <c r="AT190" s="145" t="s">
        <v>154</v>
      </c>
      <c r="AU190" s="145" t="s">
        <v>82</v>
      </c>
      <c r="AY190" s="13" t="s">
        <v>151</v>
      </c>
      <c r="BE190" s="146">
        <f t="shared" si="34"/>
        <v>26.5</v>
      </c>
      <c r="BF190" s="146">
        <f t="shared" si="35"/>
        <v>0</v>
      </c>
      <c r="BG190" s="146">
        <f t="shared" si="36"/>
        <v>0</v>
      </c>
      <c r="BH190" s="146">
        <f t="shared" si="37"/>
        <v>0</v>
      </c>
      <c r="BI190" s="146">
        <f t="shared" si="38"/>
        <v>0</v>
      </c>
      <c r="BJ190" s="13" t="s">
        <v>80</v>
      </c>
      <c r="BK190" s="146">
        <f t="shared" si="39"/>
        <v>26.5</v>
      </c>
      <c r="BL190" s="13" t="s">
        <v>220</v>
      </c>
      <c r="BM190" s="145" t="s">
        <v>779</v>
      </c>
    </row>
    <row r="191" spans="2:65" s="11" customFormat="1" ht="22.9" customHeight="1" x14ac:dyDescent="0.2">
      <c r="B191" s="124"/>
      <c r="D191" s="125" t="s">
        <v>72</v>
      </c>
      <c r="E191" s="133" t="s">
        <v>364</v>
      </c>
      <c r="F191" s="133" t="s">
        <v>365</v>
      </c>
      <c r="J191" s="134">
        <f>BK191</f>
        <v>36247.11</v>
      </c>
      <c r="L191" s="124"/>
      <c r="M191" s="128"/>
      <c r="P191" s="129">
        <f>SUM(P192:P207)</f>
        <v>16.384255</v>
      </c>
      <c r="R191" s="129">
        <f>SUM(R192:R207)</f>
        <v>0.1111184375</v>
      </c>
      <c r="T191" s="130">
        <f>SUM(T192:T207)</f>
        <v>0</v>
      </c>
      <c r="AR191" s="125" t="s">
        <v>82</v>
      </c>
      <c r="AT191" s="131" t="s">
        <v>72</v>
      </c>
      <c r="AU191" s="131" t="s">
        <v>80</v>
      </c>
      <c r="AY191" s="125" t="s">
        <v>151</v>
      </c>
      <c r="BK191" s="132">
        <f>SUM(BK192:BK207)</f>
        <v>36247.11</v>
      </c>
    </row>
    <row r="192" spans="2:65" s="1" customFormat="1" ht="24.2" customHeight="1" x14ac:dyDescent="0.2">
      <c r="B192" s="25"/>
      <c r="C192" s="135" t="s">
        <v>344</v>
      </c>
      <c r="D192" s="135" t="s">
        <v>154</v>
      </c>
      <c r="E192" s="136" t="s">
        <v>367</v>
      </c>
      <c r="F192" s="137" t="s">
        <v>368</v>
      </c>
      <c r="G192" s="138" t="s">
        <v>157</v>
      </c>
      <c r="H192" s="139">
        <v>2</v>
      </c>
      <c r="I192" s="140">
        <v>855.48</v>
      </c>
      <c r="J192" s="140">
        <f t="shared" ref="J192:J207" si="40">ROUND(I192*H192,2)</f>
        <v>1710.96</v>
      </c>
      <c r="K192" s="141"/>
      <c r="L192" s="25"/>
      <c r="M192" s="142" t="s">
        <v>1</v>
      </c>
      <c r="N192" s="112" t="s">
        <v>38</v>
      </c>
      <c r="O192" s="143">
        <v>1.8049999999999999</v>
      </c>
      <c r="P192" s="143">
        <f t="shared" ref="P192:P207" si="41">O192*H192</f>
        <v>3.61</v>
      </c>
      <c r="Q192" s="143">
        <v>0</v>
      </c>
      <c r="R192" s="143">
        <f t="shared" ref="R192:R207" si="42">Q192*H192</f>
        <v>0</v>
      </c>
      <c r="S192" s="143">
        <v>0</v>
      </c>
      <c r="T192" s="144">
        <f t="shared" ref="T192:T207" si="43">S192*H192</f>
        <v>0</v>
      </c>
      <c r="AR192" s="145" t="s">
        <v>220</v>
      </c>
      <c r="AT192" s="145" t="s">
        <v>154</v>
      </c>
      <c r="AU192" s="145" t="s">
        <v>82</v>
      </c>
      <c r="AY192" s="13" t="s">
        <v>151</v>
      </c>
      <c r="BE192" s="146">
        <f t="shared" ref="BE192:BE207" si="44">IF(N192="základní",J192,0)</f>
        <v>1710.96</v>
      </c>
      <c r="BF192" s="146">
        <f t="shared" ref="BF192:BF207" si="45">IF(N192="snížená",J192,0)</f>
        <v>0</v>
      </c>
      <c r="BG192" s="146">
        <f t="shared" ref="BG192:BG207" si="46">IF(N192="zákl. přenesená",J192,0)</f>
        <v>0</v>
      </c>
      <c r="BH192" s="146">
        <f t="shared" ref="BH192:BH207" si="47">IF(N192="sníž. přenesená",J192,0)</f>
        <v>0</v>
      </c>
      <c r="BI192" s="146">
        <f t="shared" ref="BI192:BI207" si="48">IF(N192="nulová",J192,0)</f>
        <v>0</v>
      </c>
      <c r="BJ192" s="13" t="s">
        <v>80</v>
      </c>
      <c r="BK192" s="146">
        <f t="shared" ref="BK192:BK207" si="49">ROUND(I192*H192,2)</f>
        <v>1710.96</v>
      </c>
      <c r="BL192" s="13" t="s">
        <v>220</v>
      </c>
      <c r="BM192" s="145" t="s">
        <v>780</v>
      </c>
    </row>
    <row r="193" spans="2:65" s="1" customFormat="1" ht="24.2" customHeight="1" x14ac:dyDescent="0.2">
      <c r="B193" s="25"/>
      <c r="C193" s="150" t="s">
        <v>348</v>
      </c>
      <c r="D193" s="150" t="s">
        <v>313</v>
      </c>
      <c r="E193" s="151" t="s">
        <v>371</v>
      </c>
      <c r="F193" s="152" t="s">
        <v>372</v>
      </c>
      <c r="G193" s="153" t="s">
        <v>157</v>
      </c>
      <c r="H193" s="154">
        <v>1</v>
      </c>
      <c r="I193" s="155">
        <v>4340</v>
      </c>
      <c r="J193" s="155">
        <f t="shared" si="40"/>
        <v>4340</v>
      </c>
      <c r="K193" s="156"/>
      <c r="L193" s="157"/>
      <c r="M193" s="158" t="s">
        <v>1</v>
      </c>
      <c r="N193" s="159" t="s">
        <v>38</v>
      </c>
      <c r="O193" s="143">
        <v>0</v>
      </c>
      <c r="P193" s="143">
        <f t="shared" si="41"/>
        <v>0</v>
      </c>
      <c r="Q193" s="143">
        <v>1.95E-2</v>
      </c>
      <c r="R193" s="143">
        <f t="shared" si="42"/>
        <v>1.95E-2</v>
      </c>
      <c r="S193" s="143">
        <v>0</v>
      </c>
      <c r="T193" s="144">
        <f t="shared" si="43"/>
        <v>0</v>
      </c>
      <c r="AR193" s="145" t="s">
        <v>286</v>
      </c>
      <c r="AT193" s="145" t="s">
        <v>313</v>
      </c>
      <c r="AU193" s="145" t="s">
        <v>82</v>
      </c>
      <c r="AY193" s="13" t="s">
        <v>151</v>
      </c>
      <c r="BE193" s="146">
        <f t="shared" si="44"/>
        <v>4340</v>
      </c>
      <c r="BF193" s="146">
        <f t="shared" si="45"/>
        <v>0</v>
      </c>
      <c r="BG193" s="146">
        <f t="shared" si="46"/>
        <v>0</v>
      </c>
      <c r="BH193" s="146">
        <f t="shared" si="47"/>
        <v>0</v>
      </c>
      <c r="BI193" s="146">
        <f t="shared" si="48"/>
        <v>0</v>
      </c>
      <c r="BJ193" s="13" t="s">
        <v>80</v>
      </c>
      <c r="BK193" s="146">
        <f t="shared" si="49"/>
        <v>4340</v>
      </c>
      <c r="BL193" s="13" t="s">
        <v>220</v>
      </c>
      <c r="BM193" s="145" t="s">
        <v>781</v>
      </c>
    </row>
    <row r="194" spans="2:65" s="1" customFormat="1" ht="24.2" customHeight="1" x14ac:dyDescent="0.2">
      <c r="B194" s="25"/>
      <c r="C194" s="150" t="s">
        <v>352</v>
      </c>
      <c r="D194" s="150" t="s">
        <v>313</v>
      </c>
      <c r="E194" s="151" t="s">
        <v>375</v>
      </c>
      <c r="F194" s="152" t="s">
        <v>376</v>
      </c>
      <c r="G194" s="153" t="s">
        <v>157</v>
      </c>
      <c r="H194" s="154">
        <v>1</v>
      </c>
      <c r="I194" s="155">
        <v>4320</v>
      </c>
      <c r="J194" s="155">
        <f t="shared" si="40"/>
        <v>4320</v>
      </c>
      <c r="K194" s="156"/>
      <c r="L194" s="157"/>
      <c r="M194" s="158" t="s">
        <v>1</v>
      </c>
      <c r="N194" s="159" t="s">
        <v>38</v>
      </c>
      <c r="O194" s="143">
        <v>0</v>
      </c>
      <c r="P194" s="143">
        <f t="shared" si="41"/>
        <v>0</v>
      </c>
      <c r="Q194" s="143">
        <v>1.7500000000000002E-2</v>
      </c>
      <c r="R194" s="143">
        <f t="shared" si="42"/>
        <v>1.7500000000000002E-2</v>
      </c>
      <c r="S194" s="143">
        <v>0</v>
      </c>
      <c r="T194" s="144">
        <f t="shared" si="43"/>
        <v>0</v>
      </c>
      <c r="AR194" s="145" t="s">
        <v>286</v>
      </c>
      <c r="AT194" s="145" t="s">
        <v>313</v>
      </c>
      <c r="AU194" s="145" t="s">
        <v>82</v>
      </c>
      <c r="AY194" s="13" t="s">
        <v>151</v>
      </c>
      <c r="BE194" s="146">
        <f t="shared" si="44"/>
        <v>4320</v>
      </c>
      <c r="BF194" s="146">
        <f t="shared" si="45"/>
        <v>0</v>
      </c>
      <c r="BG194" s="146">
        <f t="shared" si="46"/>
        <v>0</v>
      </c>
      <c r="BH194" s="146">
        <f t="shared" si="47"/>
        <v>0</v>
      </c>
      <c r="BI194" s="146">
        <f t="shared" si="48"/>
        <v>0</v>
      </c>
      <c r="BJ194" s="13" t="s">
        <v>80</v>
      </c>
      <c r="BK194" s="146">
        <f t="shared" si="49"/>
        <v>4320</v>
      </c>
      <c r="BL194" s="13" t="s">
        <v>220</v>
      </c>
      <c r="BM194" s="145" t="s">
        <v>782</v>
      </c>
    </row>
    <row r="195" spans="2:65" s="1" customFormat="1" ht="24.2" customHeight="1" x14ac:dyDescent="0.2">
      <c r="B195" s="25"/>
      <c r="C195" s="135" t="s">
        <v>356</v>
      </c>
      <c r="D195" s="135" t="s">
        <v>154</v>
      </c>
      <c r="E195" s="136" t="s">
        <v>783</v>
      </c>
      <c r="F195" s="137" t="s">
        <v>784</v>
      </c>
      <c r="G195" s="138" t="s">
        <v>157</v>
      </c>
      <c r="H195" s="139">
        <v>1</v>
      </c>
      <c r="I195" s="140">
        <v>913.95</v>
      </c>
      <c r="J195" s="140">
        <f t="shared" si="40"/>
        <v>913.95</v>
      </c>
      <c r="K195" s="141"/>
      <c r="L195" s="25"/>
      <c r="M195" s="142" t="s">
        <v>1</v>
      </c>
      <c r="N195" s="112" t="s">
        <v>38</v>
      </c>
      <c r="O195" s="143">
        <v>1.956</v>
      </c>
      <c r="P195" s="143">
        <f t="shared" si="41"/>
        <v>1.956</v>
      </c>
      <c r="Q195" s="143">
        <v>0</v>
      </c>
      <c r="R195" s="143">
        <f t="shared" si="42"/>
        <v>0</v>
      </c>
      <c r="S195" s="143">
        <v>0</v>
      </c>
      <c r="T195" s="144">
        <f t="shared" si="43"/>
        <v>0</v>
      </c>
      <c r="AR195" s="145" t="s">
        <v>220</v>
      </c>
      <c r="AT195" s="145" t="s">
        <v>154</v>
      </c>
      <c r="AU195" s="145" t="s">
        <v>82</v>
      </c>
      <c r="AY195" s="13" t="s">
        <v>151</v>
      </c>
      <c r="BE195" s="146">
        <f t="shared" si="44"/>
        <v>913.95</v>
      </c>
      <c r="BF195" s="146">
        <f t="shared" si="45"/>
        <v>0</v>
      </c>
      <c r="BG195" s="146">
        <f t="shared" si="46"/>
        <v>0</v>
      </c>
      <c r="BH195" s="146">
        <f t="shared" si="47"/>
        <v>0</v>
      </c>
      <c r="BI195" s="146">
        <f t="shared" si="48"/>
        <v>0</v>
      </c>
      <c r="BJ195" s="13" t="s">
        <v>80</v>
      </c>
      <c r="BK195" s="146">
        <f t="shared" si="49"/>
        <v>913.95</v>
      </c>
      <c r="BL195" s="13" t="s">
        <v>220</v>
      </c>
      <c r="BM195" s="145" t="s">
        <v>785</v>
      </c>
    </row>
    <row r="196" spans="2:65" s="1" customFormat="1" ht="24.2" customHeight="1" x14ac:dyDescent="0.2">
      <c r="B196" s="25"/>
      <c r="C196" s="150" t="s">
        <v>360</v>
      </c>
      <c r="D196" s="150" t="s">
        <v>313</v>
      </c>
      <c r="E196" s="151" t="s">
        <v>786</v>
      </c>
      <c r="F196" s="152" t="s">
        <v>787</v>
      </c>
      <c r="G196" s="153" t="s">
        <v>157</v>
      </c>
      <c r="H196" s="154">
        <v>1</v>
      </c>
      <c r="I196" s="155">
        <v>4910</v>
      </c>
      <c r="J196" s="155">
        <f t="shared" si="40"/>
        <v>4910</v>
      </c>
      <c r="K196" s="156"/>
      <c r="L196" s="157"/>
      <c r="M196" s="158" t="s">
        <v>1</v>
      </c>
      <c r="N196" s="159" t="s">
        <v>38</v>
      </c>
      <c r="O196" s="143">
        <v>0</v>
      </c>
      <c r="P196" s="143">
        <f t="shared" si="41"/>
        <v>0</v>
      </c>
      <c r="Q196" s="143">
        <v>2.0500000000000001E-2</v>
      </c>
      <c r="R196" s="143">
        <f t="shared" si="42"/>
        <v>2.0500000000000001E-2</v>
      </c>
      <c r="S196" s="143">
        <v>0</v>
      </c>
      <c r="T196" s="144">
        <f t="shared" si="43"/>
        <v>0</v>
      </c>
      <c r="AR196" s="145" t="s">
        <v>286</v>
      </c>
      <c r="AT196" s="145" t="s">
        <v>313</v>
      </c>
      <c r="AU196" s="145" t="s">
        <v>82</v>
      </c>
      <c r="AY196" s="13" t="s">
        <v>151</v>
      </c>
      <c r="BE196" s="146">
        <f t="shared" si="44"/>
        <v>4910</v>
      </c>
      <c r="BF196" s="146">
        <f t="shared" si="45"/>
        <v>0</v>
      </c>
      <c r="BG196" s="146">
        <f t="shared" si="46"/>
        <v>0</v>
      </c>
      <c r="BH196" s="146">
        <f t="shared" si="47"/>
        <v>0</v>
      </c>
      <c r="BI196" s="146">
        <f t="shared" si="48"/>
        <v>0</v>
      </c>
      <c r="BJ196" s="13" t="s">
        <v>80</v>
      </c>
      <c r="BK196" s="146">
        <f t="shared" si="49"/>
        <v>4910</v>
      </c>
      <c r="BL196" s="13" t="s">
        <v>220</v>
      </c>
      <c r="BM196" s="145" t="s">
        <v>788</v>
      </c>
    </row>
    <row r="197" spans="2:65" s="1" customFormat="1" ht="16.5" customHeight="1" x14ac:dyDescent="0.2">
      <c r="B197" s="25"/>
      <c r="C197" s="135" t="s">
        <v>681</v>
      </c>
      <c r="D197" s="135" t="s">
        <v>154</v>
      </c>
      <c r="E197" s="136" t="s">
        <v>395</v>
      </c>
      <c r="F197" s="137" t="s">
        <v>396</v>
      </c>
      <c r="G197" s="138" t="s">
        <v>157</v>
      </c>
      <c r="H197" s="139">
        <v>3</v>
      </c>
      <c r="I197" s="140">
        <v>116.9</v>
      </c>
      <c r="J197" s="140">
        <f t="shared" si="40"/>
        <v>350.7</v>
      </c>
      <c r="K197" s="141"/>
      <c r="L197" s="25"/>
      <c r="M197" s="142" t="s">
        <v>1</v>
      </c>
      <c r="N197" s="112" t="s">
        <v>38</v>
      </c>
      <c r="O197" s="143">
        <v>0.20899999999999999</v>
      </c>
      <c r="P197" s="143">
        <f t="shared" si="41"/>
        <v>0.627</v>
      </c>
      <c r="Q197" s="143">
        <v>0</v>
      </c>
      <c r="R197" s="143">
        <f t="shared" si="42"/>
        <v>0</v>
      </c>
      <c r="S197" s="143">
        <v>0</v>
      </c>
      <c r="T197" s="144">
        <f t="shared" si="43"/>
        <v>0</v>
      </c>
      <c r="AR197" s="145" t="s">
        <v>220</v>
      </c>
      <c r="AT197" s="145" t="s">
        <v>154</v>
      </c>
      <c r="AU197" s="145" t="s">
        <v>82</v>
      </c>
      <c r="AY197" s="13" t="s">
        <v>151</v>
      </c>
      <c r="BE197" s="146">
        <f t="shared" si="44"/>
        <v>350.7</v>
      </c>
      <c r="BF197" s="146">
        <f t="shared" si="45"/>
        <v>0</v>
      </c>
      <c r="BG197" s="146">
        <f t="shared" si="46"/>
        <v>0</v>
      </c>
      <c r="BH197" s="146">
        <f t="shared" si="47"/>
        <v>0</v>
      </c>
      <c r="BI197" s="146">
        <f t="shared" si="48"/>
        <v>0</v>
      </c>
      <c r="BJ197" s="13" t="s">
        <v>80</v>
      </c>
      <c r="BK197" s="146">
        <f t="shared" si="49"/>
        <v>350.7</v>
      </c>
      <c r="BL197" s="13" t="s">
        <v>220</v>
      </c>
      <c r="BM197" s="145" t="s">
        <v>789</v>
      </c>
    </row>
    <row r="198" spans="2:65" s="1" customFormat="1" ht="16.5" customHeight="1" x14ac:dyDescent="0.2">
      <c r="B198" s="25"/>
      <c r="C198" s="150" t="s">
        <v>683</v>
      </c>
      <c r="D198" s="150" t="s">
        <v>313</v>
      </c>
      <c r="E198" s="151" t="s">
        <v>399</v>
      </c>
      <c r="F198" s="152" t="s">
        <v>400</v>
      </c>
      <c r="G198" s="153" t="s">
        <v>157</v>
      </c>
      <c r="H198" s="154">
        <v>1</v>
      </c>
      <c r="I198" s="155">
        <v>211</v>
      </c>
      <c r="J198" s="155">
        <f t="shared" si="40"/>
        <v>211</v>
      </c>
      <c r="K198" s="156"/>
      <c r="L198" s="157"/>
      <c r="M198" s="158" t="s">
        <v>1</v>
      </c>
      <c r="N198" s="159" t="s">
        <v>38</v>
      </c>
      <c r="O198" s="143">
        <v>0</v>
      </c>
      <c r="P198" s="143">
        <f t="shared" si="41"/>
        <v>0</v>
      </c>
      <c r="Q198" s="143">
        <v>1.4999999999999999E-4</v>
      </c>
      <c r="R198" s="143">
        <f t="shared" si="42"/>
        <v>1.4999999999999999E-4</v>
      </c>
      <c r="S198" s="143">
        <v>0</v>
      </c>
      <c r="T198" s="144">
        <f t="shared" si="43"/>
        <v>0</v>
      </c>
      <c r="AR198" s="145" t="s">
        <v>286</v>
      </c>
      <c r="AT198" s="145" t="s">
        <v>313</v>
      </c>
      <c r="AU198" s="145" t="s">
        <v>82</v>
      </c>
      <c r="AY198" s="13" t="s">
        <v>151</v>
      </c>
      <c r="BE198" s="146">
        <f t="shared" si="44"/>
        <v>211</v>
      </c>
      <c r="BF198" s="146">
        <f t="shared" si="45"/>
        <v>0</v>
      </c>
      <c r="BG198" s="146">
        <f t="shared" si="46"/>
        <v>0</v>
      </c>
      <c r="BH198" s="146">
        <f t="shared" si="47"/>
        <v>0</v>
      </c>
      <c r="BI198" s="146">
        <f t="shared" si="48"/>
        <v>0</v>
      </c>
      <c r="BJ198" s="13" t="s">
        <v>80</v>
      </c>
      <c r="BK198" s="146">
        <f t="shared" si="49"/>
        <v>211</v>
      </c>
      <c r="BL198" s="13" t="s">
        <v>220</v>
      </c>
      <c r="BM198" s="145" t="s">
        <v>790</v>
      </c>
    </row>
    <row r="199" spans="2:65" s="1" customFormat="1" ht="21.75" customHeight="1" x14ac:dyDescent="0.2">
      <c r="B199" s="25"/>
      <c r="C199" s="150" t="s">
        <v>685</v>
      </c>
      <c r="D199" s="150" t="s">
        <v>313</v>
      </c>
      <c r="E199" s="151" t="s">
        <v>403</v>
      </c>
      <c r="F199" s="152" t="s">
        <v>404</v>
      </c>
      <c r="G199" s="153" t="s">
        <v>157</v>
      </c>
      <c r="H199" s="154">
        <v>1</v>
      </c>
      <c r="I199" s="155">
        <v>211</v>
      </c>
      <c r="J199" s="155">
        <f t="shared" si="40"/>
        <v>211</v>
      </c>
      <c r="K199" s="156"/>
      <c r="L199" s="157"/>
      <c r="M199" s="158" t="s">
        <v>1</v>
      </c>
      <c r="N199" s="159" t="s">
        <v>38</v>
      </c>
      <c r="O199" s="143">
        <v>0</v>
      </c>
      <c r="P199" s="143">
        <f t="shared" si="41"/>
        <v>0</v>
      </c>
      <c r="Q199" s="143">
        <v>1.4999999999999999E-4</v>
      </c>
      <c r="R199" s="143">
        <f t="shared" si="42"/>
        <v>1.4999999999999999E-4</v>
      </c>
      <c r="S199" s="143">
        <v>0</v>
      </c>
      <c r="T199" s="144">
        <f t="shared" si="43"/>
        <v>0</v>
      </c>
      <c r="AR199" s="145" t="s">
        <v>286</v>
      </c>
      <c r="AT199" s="145" t="s">
        <v>313</v>
      </c>
      <c r="AU199" s="145" t="s">
        <v>82</v>
      </c>
      <c r="AY199" s="13" t="s">
        <v>151</v>
      </c>
      <c r="BE199" s="146">
        <f t="shared" si="44"/>
        <v>211</v>
      </c>
      <c r="BF199" s="146">
        <f t="shared" si="45"/>
        <v>0</v>
      </c>
      <c r="BG199" s="146">
        <f t="shared" si="46"/>
        <v>0</v>
      </c>
      <c r="BH199" s="146">
        <f t="shared" si="47"/>
        <v>0</v>
      </c>
      <c r="BI199" s="146">
        <f t="shared" si="48"/>
        <v>0</v>
      </c>
      <c r="BJ199" s="13" t="s">
        <v>80</v>
      </c>
      <c r="BK199" s="146">
        <f t="shared" si="49"/>
        <v>211</v>
      </c>
      <c r="BL199" s="13" t="s">
        <v>220</v>
      </c>
      <c r="BM199" s="145" t="s">
        <v>791</v>
      </c>
    </row>
    <row r="200" spans="2:65" s="1" customFormat="1" ht="16.5" customHeight="1" x14ac:dyDescent="0.2">
      <c r="B200" s="25"/>
      <c r="C200" s="150" t="s">
        <v>687</v>
      </c>
      <c r="D200" s="150" t="s">
        <v>313</v>
      </c>
      <c r="E200" s="151" t="s">
        <v>407</v>
      </c>
      <c r="F200" s="152" t="s">
        <v>408</v>
      </c>
      <c r="G200" s="153" t="s">
        <v>157</v>
      </c>
      <c r="H200" s="154">
        <v>1</v>
      </c>
      <c r="I200" s="155">
        <v>200</v>
      </c>
      <c r="J200" s="155">
        <f t="shared" si="40"/>
        <v>200</v>
      </c>
      <c r="K200" s="156"/>
      <c r="L200" s="157"/>
      <c r="M200" s="158" t="s">
        <v>1</v>
      </c>
      <c r="N200" s="159" t="s">
        <v>38</v>
      </c>
      <c r="O200" s="143">
        <v>0</v>
      </c>
      <c r="P200" s="143">
        <f t="shared" si="41"/>
        <v>0</v>
      </c>
      <c r="Q200" s="143">
        <v>1.4999999999999999E-4</v>
      </c>
      <c r="R200" s="143">
        <f t="shared" si="42"/>
        <v>1.4999999999999999E-4</v>
      </c>
      <c r="S200" s="143">
        <v>0</v>
      </c>
      <c r="T200" s="144">
        <f t="shared" si="43"/>
        <v>0</v>
      </c>
      <c r="AR200" s="145" t="s">
        <v>286</v>
      </c>
      <c r="AT200" s="145" t="s">
        <v>313</v>
      </c>
      <c r="AU200" s="145" t="s">
        <v>82</v>
      </c>
      <c r="AY200" s="13" t="s">
        <v>151</v>
      </c>
      <c r="BE200" s="146">
        <f t="shared" si="44"/>
        <v>200</v>
      </c>
      <c r="BF200" s="146">
        <f t="shared" si="45"/>
        <v>0</v>
      </c>
      <c r="BG200" s="146">
        <f t="shared" si="46"/>
        <v>0</v>
      </c>
      <c r="BH200" s="146">
        <f t="shared" si="47"/>
        <v>0</v>
      </c>
      <c r="BI200" s="146">
        <f t="shared" si="48"/>
        <v>0</v>
      </c>
      <c r="BJ200" s="13" t="s">
        <v>80</v>
      </c>
      <c r="BK200" s="146">
        <f t="shared" si="49"/>
        <v>200</v>
      </c>
      <c r="BL200" s="13" t="s">
        <v>220</v>
      </c>
      <c r="BM200" s="145" t="s">
        <v>792</v>
      </c>
    </row>
    <row r="201" spans="2:65" s="1" customFormat="1" ht="16.5" customHeight="1" x14ac:dyDescent="0.2">
      <c r="B201" s="25"/>
      <c r="C201" s="150" t="s">
        <v>689</v>
      </c>
      <c r="D201" s="150" t="s">
        <v>313</v>
      </c>
      <c r="E201" s="151" t="s">
        <v>411</v>
      </c>
      <c r="F201" s="152" t="s">
        <v>412</v>
      </c>
      <c r="G201" s="153" t="s">
        <v>157</v>
      </c>
      <c r="H201" s="154">
        <v>1</v>
      </c>
      <c r="I201" s="155">
        <v>540</v>
      </c>
      <c r="J201" s="155">
        <f t="shared" si="40"/>
        <v>540</v>
      </c>
      <c r="K201" s="156"/>
      <c r="L201" s="157"/>
      <c r="M201" s="158" t="s">
        <v>1</v>
      </c>
      <c r="N201" s="159" t="s">
        <v>38</v>
      </c>
      <c r="O201" s="143">
        <v>0</v>
      </c>
      <c r="P201" s="143">
        <f t="shared" si="41"/>
        <v>0</v>
      </c>
      <c r="Q201" s="143">
        <v>1.4999999999999999E-4</v>
      </c>
      <c r="R201" s="143">
        <f t="shared" si="42"/>
        <v>1.4999999999999999E-4</v>
      </c>
      <c r="S201" s="143">
        <v>0</v>
      </c>
      <c r="T201" s="144">
        <f t="shared" si="43"/>
        <v>0</v>
      </c>
      <c r="AR201" s="145" t="s">
        <v>286</v>
      </c>
      <c r="AT201" s="145" t="s">
        <v>313</v>
      </c>
      <c r="AU201" s="145" t="s">
        <v>82</v>
      </c>
      <c r="AY201" s="13" t="s">
        <v>151</v>
      </c>
      <c r="BE201" s="146">
        <f t="shared" si="44"/>
        <v>540</v>
      </c>
      <c r="BF201" s="146">
        <f t="shared" si="45"/>
        <v>0</v>
      </c>
      <c r="BG201" s="146">
        <f t="shared" si="46"/>
        <v>0</v>
      </c>
      <c r="BH201" s="146">
        <f t="shared" si="47"/>
        <v>0</v>
      </c>
      <c r="BI201" s="146">
        <f t="shared" si="48"/>
        <v>0</v>
      </c>
      <c r="BJ201" s="13" t="s">
        <v>80</v>
      </c>
      <c r="BK201" s="146">
        <f t="shared" si="49"/>
        <v>540</v>
      </c>
      <c r="BL201" s="13" t="s">
        <v>220</v>
      </c>
      <c r="BM201" s="145" t="s">
        <v>793</v>
      </c>
    </row>
    <row r="202" spans="2:65" s="1" customFormat="1" ht="21.75" customHeight="1" x14ac:dyDescent="0.2">
      <c r="B202" s="25"/>
      <c r="C202" s="135" t="s">
        <v>691</v>
      </c>
      <c r="D202" s="135" t="s">
        <v>154</v>
      </c>
      <c r="E202" s="136" t="s">
        <v>415</v>
      </c>
      <c r="F202" s="137" t="s">
        <v>416</v>
      </c>
      <c r="G202" s="138" t="s">
        <v>157</v>
      </c>
      <c r="H202" s="139">
        <v>3</v>
      </c>
      <c r="I202" s="140">
        <v>187.37</v>
      </c>
      <c r="J202" s="140">
        <f t="shared" si="40"/>
        <v>562.11</v>
      </c>
      <c r="K202" s="141"/>
      <c r="L202" s="25"/>
      <c r="M202" s="142" t="s">
        <v>1</v>
      </c>
      <c r="N202" s="112" t="s">
        <v>38</v>
      </c>
      <c r="O202" s="143">
        <v>0.33500000000000002</v>
      </c>
      <c r="P202" s="143">
        <f t="shared" si="41"/>
        <v>1.0050000000000001</v>
      </c>
      <c r="Q202" s="143">
        <v>0</v>
      </c>
      <c r="R202" s="143">
        <f t="shared" si="42"/>
        <v>0</v>
      </c>
      <c r="S202" s="143">
        <v>0</v>
      </c>
      <c r="T202" s="144">
        <f t="shared" si="43"/>
        <v>0</v>
      </c>
      <c r="AR202" s="145" t="s">
        <v>220</v>
      </c>
      <c r="AT202" s="145" t="s">
        <v>154</v>
      </c>
      <c r="AU202" s="145" t="s">
        <v>82</v>
      </c>
      <c r="AY202" s="13" t="s">
        <v>151</v>
      </c>
      <c r="BE202" s="146">
        <f t="shared" si="44"/>
        <v>562.11</v>
      </c>
      <c r="BF202" s="146">
        <f t="shared" si="45"/>
        <v>0</v>
      </c>
      <c r="BG202" s="146">
        <f t="shared" si="46"/>
        <v>0</v>
      </c>
      <c r="BH202" s="146">
        <f t="shared" si="47"/>
        <v>0</v>
      </c>
      <c r="BI202" s="146">
        <f t="shared" si="48"/>
        <v>0</v>
      </c>
      <c r="BJ202" s="13" t="s">
        <v>80</v>
      </c>
      <c r="BK202" s="146">
        <f t="shared" si="49"/>
        <v>562.11</v>
      </c>
      <c r="BL202" s="13" t="s">
        <v>220</v>
      </c>
      <c r="BM202" s="145" t="s">
        <v>794</v>
      </c>
    </row>
    <row r="203" spans="2:65" s="1" customFormat="1" ht="24.2" customHeight="1" x14ac:dyDescent="0.2">
      <c r="B203" s="25"/>
      <c r="C203" s="150" t="s">
        <v>693</v>
      </c>
      <c r="D203" s="150" t="s">
        <v>313</v>
      </c>
      <c r="E203" s="151" t="s">
        <v>419</v>
      </c>
      <c r="F203" s="152" t="s">
        <v>420</v>
      </c>
      <c r="G203" s="153" t="s">
        <v>157</v>
      </c>
      <c r="H203" s="154">
        <v>3</v>
      </c>
      <c r="I203" s="155">
        <v>330</v>
      </c>
      <c r="J203" s="155">
        <f t="shared" si="40"/>
        <v>990</v>
      </c>
      <c r="K203" s="156"/>
      <c r="L203" s="157"/>
      <c r="M203" s="158" t="s">
        <v>1</v>
      </c>
      <c r="N203" s="159" t="s">
        <v>38</v>
      </c>
      <c r="O203" s="143">
        <v>0</v>
      </c>
      <c r="P203" s="143">
        <f t="shared" si="41"/>
        <v>0</v>
      </c>
      <c r="Q203" s="143">
        <v>1.1999999999999999E-3</v>
      </c>
      <c r="R203" s="143">
        <f t="shared" si="42"/>
        <v>3.5999999999999999E-3</v>
      </c>
      <c r="S203" s="143">
        <v>0</v>
      </c>
      <c r="T203" s="144">
        <f t="shared" si="43"/>
        <v>0</v>
      </c>
      <c r="AR203" s="145" t="s">
        <v>286</v>
      </c>
      <c r="AT203" s="145" t="s">
        <v>313</v>
      </c>
      <c r="AU203" s="145" t="s">
        <v>82</v>
      </c>
      <c r="AY203" s="13" t="s">
        <v>151</v>
      </c>
      <c r="BE203" s="146">
        <f t="shared" si="44"/>
        <v>990</v>
      </c>
      <c r="BF203" s="146">
        <f t="shared" si="45"/>
        <v>0</v>
      </c>
      <c r="BG203" s="146">
        <f t="shared" si="46"/>
        <v>0</v>
      </c>
      <c r="BH203" s="146">
        <f t="shared" si="47"/>
        <v>0</v>
      </c>
      <c r="BI203" s="146">
        <f t="shared" si="48"/>
        <v>0</v>
      </c>
      <c r="BJ203" s="13" t="s">
        <v>80</v>
      </c>
      <c r="BK203" s="146">
        <f t="shared" si="49"/>
        <v>990</v>
      </c>
      <c r="BL203" s="13" t="s">
        <v>220</v>
      </c>
      <c r="BM203" s="145" t="s">
        <v>795</v>
      </c>
    </row>
    <row r="204" spans="2:65" s="1" customFormat="1" ht="24.2" customHeight="1" x14ac:dyDescent="0.2">
      <c r="B204" s="25"/>
      <c r="C204" s="135" t="s">
        <v>695</v>
      </c>
      <c r="D204" s="135" t="s">
        <v>154</v>
      </c>
      <c r="E204" s="136" t="s">
        <v>443</v>
      </c>
      <c r="F204" s="137" t="s">
        <v>444</v>
      </c>
      <c r="G204" s="138" t="s">
        <v>157</v>
      </c>
      <c r="H204" s="139">
        <v>3</v>
      </c>
      <c r="I204" s="140">
        <v>1490.01</v>
      </c>
      <c r="J204" s="140">
        <f t="shared" si="40"/>
        <v>4470.03</v>
      </c>
      <c r="K204" s="141"/>
      <c r="L204" s="25"/>
      <c r="M204" s="142" t="s">
        <v>1</v>
      </c>
      <c r="N204" s="112" t="s">
        <v>38</v>
      </c>
      <c r="O204" s="143">
        <v>2.9249999999999998</v>
      </c>
      <c r="P204" s="143">
        <f t="shared" si="41"/>
        <v>8.7749999999999986</v>
      </c>
      <c r="Q204" s="143">
        <v>4.7281249999999998E-4</v>
      </c>
      <c r="R204" s="143">
        <f t="shared" si="42"/>
        <v>1.4184375E-3</v>
      </c>
      <c r="S204" s="143">
        <v>0</v>
      </c>
      <c r="T204" s="144">
        <f t="shared" si="43"/>
        <v>0</v>
      </c>
      <c r="AR204" s="145" t="s">
        <v>220</v>
      </c>
      <c r="AT204" s="145" t="s">
        <v>154</v>
      </c>
      <c r="AU204" s="145" t="s">
        <v>82</v>
      </c>
      <c r="AY204" s="13" t="s">
        <v>151</v>
      </c>
      <c r="BE204" s="146">
        <f t="shared" si="44"/>
        <v>4470.03</v>
      </c>
      <c r="BF204" s="146">
        <f t="shared" si="45"/>
        <v>0</v>
      </c>
      <c r="BG204" s="146">
        <f t="shared" si="46"/>
        <v>0</v>
      </c>
      <c r="BH204" s="146">
        <f t="shared" si="47"/>
        <v>0</v>
      </c>
      <c r="BI204" s="146">
        <f t="shared" si="48"/>
        <v>0</v>
      </c>
      <c r="BJ204" s="13" t="s">
        <v>80</v>
      </c>
      <c r="BK204" s="146">
        <f t="shared" si="49"/>
        <v>4470.03</v>
      </c>
      <c r="BL204" s="13" t="s">
        <v>220</v>
      </c>
      <c r="BM204" s="145" t="s">
        <v>796</v>
      </c>
    </row>
    <row r="205" spans="2:65" s="1" customFormat="1" ht="37.9" customHeight="1" x14ac:dyDescent="0.2">
      <c r="B205" s="25"/>
      <c r="C205" s="150" t="s">
        <v>697</v>
      </c>
      <c r="D205" s="150" t="s">
        <v>313</v>
      </c>
      <c r="E205" s="151" t="s">
        <v>447</v>
      </c>
      <c r="F205" s="152" t="s">
        <v>448</v>
      </c>
      <c r="G205" s="153" t="s">
        <v>157</v>
      </c>
      <c r="H205" s="154">
        <v>3</v>
      </c>
      <c r="I205" s="155">
        <v>4110</v>
      </c>
      <c r="J205" s="155">
        <f t="shared" si="40"/>
        <v>12330</v>
      </c>
      <c r="K205" s="156"/>
      <c r="L205" s="157"/>
      <c r="M205" s="158" t="s">
        <v>1</v>
      </c>
      <c r="N205" s="159" t="s">
        <v>38</v>
      </c>
      <c r="O205" s="143">
        <v>0</v>
      </c>
      <c r="P205" s="143">
        <f t="shared" si="41"/>
        <v>0</v>
      </c>
      <c r="Q205" s="143">
        <v>1.6E-2</v>
      </c>
      <c r="R205" s="143">
        <f t="shared" si="42"/>
        <v>4.8000000000000001E-2</v>
      </c>
      <c r="S205" s="143">
        <v>0</v>
      </c>
      <c r="T205" s="144">
        <f t="shared" si="43"/>
        <v>0</v>
      </c>
      <c r="AR205" s="145" t="s">
        <v>286</v>
      </c>
      <c r="AT205" s="145" t="s">
        <v>313</v>
      </c>
      <c r="AU205" s="145" t="s">
        <v>82</v>
      </c>
      <c r="AY205" s="13" t="s">
        <v>151</v>
      </c>
      <c r="BE205" s="146">
        <f t="shared" si="44"/>
        <v>12330</v>
      </c>
      <c r="BF205" s="146">
        <f t="shared" si="45"/>
        <v>0</v>
      </c>
      <c r="BG205" s="146">
        <f t="shared" si="46"/>
        <v>0</v>
      </c>
      <c r="BH205" s="146">
        <f t="shared" si="47"/>
        <v>0</v>
      </c>
      <c r="BI205" s="146">
        <f t="shared" si="48"/>
        <v>0</v>
      </c>
      <c r="BJ205" s="13" t="s">
        <v>80</v>
      </c>
      <c r="BK205" s="146">
        <f t="shared" si="49"/>
        <v>12330</v>
      </c>
      <c r="BL205" s="13" t="s">
        <v>220</v>
      </c>
      <c r="BM205" s="145" t="s">
        <v>797</v>
      </c>
    </row>
    <row r="206" spans="2:65" s="1" customFormat="1" ht="24.2" customHeight="1" x14ac:dyDescent="0.2">
      <c r="B206" s="25"/>
      <c r="C206" s="135" t="s">
        <v>699</v>
      </c>
      <c r="D206" s="135" t="s">
        <v>154</v>
      </c>
      <c r="E206" s="136" t="s">
        <v>459</v>
      </c>
      <c r="F206" s="137" t="s">
        <v>460</v>
      </c>
      <c r="G206" s="138" t="s">
        <v>209</v>
      </c>
      <c r="H206" s="139">
        <v>0.111</v>
      </c>
      <c r="I206" s="140">
        <v>1008.35</v>
      </c>
      <c r="J206" s="140">
        <f t="shared" si="40"/>
        <v>111.93</v>
      </c>
      <c r="K206" s="141"/>
      <c r="L206" s="25"/>
      <c r="M206" s="142" t="s">
        <v>1</v>
      </c>
      <c r="N206" s="112" t="s">
        <v>38</v>
      </c>
      <c r="O206" s="143">
        <v>2.2549999999999999</v>
      </c>
      <c r="P206" s="143">
        <f t="shared" si="41"/>
        <v>0.250305</v>
      </c>
      <c r="Q206" s="143">
        <v>0</v>
      </c>
      <c r="R206" s="143">
        <f t="shared" si="42"/>
        <v>0</v>
      </c>
      <c r="S206" s="143">
        <v>0</v>
      </c>
      <c r="T206" s="144">
        <f t="shared" si="43"/>
        <v>0</v>
      </c>
      <c r="AR206" s="145" t="s">
        <v>220</v>
      </c>
      <c r="AT206" s="145" t="s">
        <v>154</v>
      </c>
      <c r="AU206" s="145" t="s">
        <v>82</v>
      </c>
      <c r="AY206" s="13" t="s">
        <v>151</v>
      </c>
      <c r="BE206" s="146">
        <f t="shared" si="44"/>
        <v>111.93</v>
      </c>
      <c r="BF206" s="146">
        <f t="shared" si="45"/>
        <v>0</v>
      </c>
      <c r="BG206" s="146">
        <f t="shared" si="46"/>
        <v>0</v>
      </c>
      <c r="BH206" s="146">
        <f t="shared" si="47"/>
        <v>0</v>
      </c>
      <c r="BI206" s="146">
        <f t="shared" si="48"/>
        <v>0</v>
      </c>
      <c r="BJ206" s="13" t="s">
        <v>80</v>
      </c>
      <c r="BK206" s="146">
        <f t="shared" si="49"/>
        <v>111.93</v>
      </c>
      <c r="BL206" s="13" t="s">
        <v>220</v>
      </c>
      <c r="BM206" s="145" t="s">
        <v>798</v>
      </c>
    </row>
    <row r="207" spans="2:65" s="1" customFormat="1" ht="24.2" customHeight="1" x14ac:dyDescent="0.2">
      <c r="B207" s="25"/>
      <c r="C207" s="135" t="s">
        <v>701</v>
      </c>
      <c r="D207" s="135" t="s">
        <v>154</v>
      </c>
      <c r="E207" s="136" t="s">
        <v>463</v>
      </c>
      <c r="F207" s="137" t="s">
        <v>464</v>
      </c>
      <c r="G207" s="138" t="s">
        <v>209</v>
      </c>
      <c r="H207" s="139">
        <v>0.111</v>
      </c>
      <c r="I207" s="140">
        <v>679.52</v>
      </c>
      <c r="J207" s="140">
        <f t="shared" si="40"/>
        <v>75.430000000000007</v>
      </c>
      <c r="K207" s="141"/>
      <c r="L207" s="25"/>
      <c r="M207" s="142" t="s">
        <v>1</v>
      </c>
      <c r="N207" s="112" t="s">
        <v>38</v>
      </c>
      <c r="O207" s="143">
        <v>1.45</v>
      </c>
      <c r="P207" s="143">
        <f t="shared" si="41"/>
        <v>0.16095000000000001</v>
      </c>
      <c r="Q207" s="143">
        <v>0</v>
      </c>
      <c r="R207" s="143">
        <f t="shared" si="42"/>
        <v>0</v>
      </c>
      <c r="S207" s="143">
        <v>0</v>
      </c>
      <c r="T207" s="144">
        <f t="shared" si="43"/>
        <v>0</v>
      </c>
      <c r="AR207" s="145" t="s">
        <v>220</v>
      </c>
      <c r="AT207" s="145" t="s">
        <v>154</v>
      </c>
      <c r="AU207" s="145" t="s">
        <v>82</v>
      </c>
      <c r="AY207" s="13" t="s">
        <v>151</v>
      </c>
      <c r="BE207" s="146">
        <f t="shared" si="44"/>
        <v>75.430000000000007</v>
      </c>
      <c r="BF207" s="146">
        <f t="shared" si="45"/>
        <v>0</v>
      </c>
      <c r="BG207" s="146">
        <f t="shared" si="46"/>
        <v>0</v>
      </c>
      <c r="BH207" s="146">
        <f t="shared" si="47"/>
        <v>0</v>
      </c>
      <c r="BI207" s="146">
        <f t="shared" si="48"/>
        <v>0</v>
      </c>
      <c r="BJ207" s="13" t="s">
        <v>80</v>
      </c>
      <c r="BK207" s="146">
        <f t="shared" si="49"/>
        <v>75.430000000000007</v>
      </c>
      <c r="BL207" s="13" t="s">
        <v>220</v>
      </c>
      <c r="BM207" s="145" t="s">
        <v>799</v>
      </c>
    </row>
    <row r="208" spans="2:65" s="11" customFormat="1" ht="22.9" customHeight="1" x14ac:dyDescent="0.2">
      <c r="B208" s="124"/>
      <c r="D208" s="125" t="s">
        <v>72</v>
      </c>
      <c r="E208" s="133" t="s">
        <v>466</v>
      </c>
      <c r="F208" s="133" t="s">
        <v>467</v>
      </c>
      <c r="J208" s="134">
        <f>BK208</f>
        <v>73756.280000000013</v>
      </c>
      <c r="L208" s="124"/>
      <c r="M208" s="128"/>
      <c r="P208" s="129">
        <f>SUM(P209:P227)</f>
        <v>52.208045999999996</v>
      </c>
      <c r="R208" s="129">
        <f>SUM(R209:R227)</f>
        <v>1.0622339200000002</v>
      </c>
      <c r="T208" s="130">
        <f>SUM(T209:T227)</f>
        <v>0</v>
      </c>
      <c r="AR208" s="125" t="s">
        <v>82</v>
      </c>
      <c r="AT208" s="131" t="s">
        <v>72</v>
      </c>
      <c r="AU208" s="131" t="s">
        <v>80</v>
      </c>
      <c r="AY208" s="125" t="s">
        <v>151</v>
      </c>
      <c r="BK208" s="132">
        <f>SUM(BK209:BK227)</f>
        <v>73756.280000000013</v>
      </c>
    </row>
    <row r="209" spans="2:65" s="1" customFormat="1" ht="16.5" customHeight="1" x14ac:dyDescent="0.2">
      <c r="B209" s="25"/>
      <c r="C209" s="135" t="s">
        <v>703</v>
      </c>
      <c r="D209" s="135" t="s">
        <v>154</v>
      </c>
      <c r="E209" s="136" t="s">
        <v>469</v>
      </c>
      <c r="F209" s="137" t="s">
        <v>470</v>
      </c>
      <c r="G209" s="138" t="s">
        <v>162</v>
      </c>
      <c r="H209" s="139">
        <v>28.34</v>
      </c>
      <c r="I209" s="140">
        <v>15.74</v>
      </c>
      <c r="J209" s="140">
        <f t="shared" ref="J209:J227" si="50">ROUND(I209*H209,2)</f>
        <v>446.07</v>
      </c>
      <c r="K209" s="141"/>
      <c r="L209" s="25"/>
      <c r="M209" s="142" t="s">
        <v>1</v>
      </c>
      <c r="N209" s="112" t="s">
        <v>38</v>
      </c>
      <c r="O209" s="143">
        <v>2.4E-2</v>
      </c>
      <c r="P209" s="143">
        <f t="shared" ref="P209:P227" si="51">O209*H209</f>
        <v>0.68015999999999999</v>
      </c>
      <c r="Q209" s="143">
        <v>0</v>
      </c>
      <c r="R209" s="143">
        <f t="shared" ref="R209:R227" si="52">Q209*H209</f>
        <v>0</v>
      </c>
      <c r="S209" s="143">
        <v>0</v>
      </c>
      <c r="T209" s="144">
        <f t="shared" ref="T209:T227" si="53">S209*H209</f>
        <v>0</v>
      </c>
      <c r="AR209" s="145" t="s">
        <v>220</v>
      </c>
      <c r="AT209" s="145" t="s">
        <v>154</v>
      </c>
      <c r="AU209" s="145" t="s">
        <v>82</v>
      </c>
      <c r="AY209" s="13" t="s">
        <v>151</v>
      </c>
      <c r="BE209" s="146">
        <f t="shared" ref="BE209:BE227" si="54">IF(N209="základní",J209,0)</f>
        <v>446.07</v>
      </c>
      <c r="BF209" s="146">
        <f t="shared" ref="BF209:BF227" si="55">IF(N209="snížená",J209,0)</f>
        <v>0</v>
      </c>
      <c r="BG209" s="146">
        <f t="shared" ref="BG209:BG227" si="56">IF(N209="zákl. přenesená",J209,0)</f>
        <v>0</v>
      </c>
      <c r="BH209" s="146">
        <f t="shared" ref="BH209:BH227" si="57">IF(N209="sníž. přenesená",J209,0)</f>
        <v>0</v>
      </c>
      <c r="BI209" s="146">
        <f t="shared" ref="BI209:BI227" si="58">IF(N209="nulová",J209,0)</f>
        <v>0</v>
      </c>
      <c r="BJ209" s="13" t="s">
        <v>80</v>
      </c>
      <c r="BK209" s="146">
        <f t="shared" ref="BK209:BK227" si="59">ROUND(I209*H209,2)</f>
        <v>446.07</v>
      </c>
      <c r="BL209" s="13" t="s">
        <v>220</v>
      </c>
      <c r="BM209" s="145" t="s">
        <v>800</v>
      </c>
    </row>
    <row r="210" spans="2:65" s="1" customFormat="1" ht="16.5" customHeight="1" x14ac:dyDescent="0.2">
      <c r="B210" s="25"/>
      <c r="C210" s="135" t="s">
        <v>705</v>
      </c>
      <c r="D210" s="135" t="s">
        <v>154</v>
      </c>
      <c r="E210" s="136" t="s">
        <v>473</v>
      </c>
      <c r="F210" s="137" t="s">
        <v>474</v>
      </c>
      <c r="G210" s="138" t="s">
        <v>162</v>
      </c>
      <c r="H210" s="139">
        <v>28.34</v>
      </c>
      <c r="I210" s="140">
        <v>60.66</v>
      </c>
      <c r="J210" s="140">
        <f t="shared" si="50"/>
        <v>1719.1</v>
      </c>
      <c r="K210" s="141"/>
      <c r="L210" s="25"/>
      <c r="M210" s="142" t="s">
        <v>1</v>
      </c>
      <c r="N210" s="112" t="s">
        <v>38</v>
      </c>
      <c r="O210" s="143">
        <v>4.3999999999999997E-2</v>
      </c>
      <c r="P210" s="143">
        <f t="shared" si="51"/>
        <v>1.2469599999999998</v>
      </c>
      <c r="Q210" s="143">
        <v>2.9999999999999997E-4</v>
      </c>
      <c r="R210" s="143">
        <f t="shared" si="52"/>
        <v>8.5019999999999991E-3</v>
      </c>
      <c r="S210" s="143">
        <v>0</v>
      </c>
      <c r="T210" s="144">
        <f t="shared" si="53"/>
        <v>0</v>
      </c>
      <c r="AR210" s="145" t="s">
        <v>220</v>
      </c>
      <c r="AT210" s="145" t="s">
        <v>154</v>
      </c>
      <c r="AU210" s="145" t="s">
        <v>82</v>
      </c>
      <c r="AY210" s="13" t="s">
        <v>151</v>
      </c>
      <c r="BE210" s="146">
        <f t="shared" si="54"/>
        <v>1719.1</v>
      </c>
      <c r="BF210" s="146">
        <f t="shared" si="55"/>
        <v>0</v>
      </c>
      <c r="BG210" s="146">
        <f t="shared" si="56"/>
        <v>0</v>
      </c>
      <c r="BH210" s="146">
        <f t="shared" si="57"/>
        <v>0</v>
      </c>
      <c r="BI210" s="146">
        <f t="shared" si="58"/>
        <v>0</v>
      </c>
      <c r="BJ210" s="13" t="s">
        <v>80</v>
      </c>
      <c r="BK210" s="146">
        <f t="shared" si="59"/>
        <v>1719.1</v>
      </c>
      <c r="BL210" s="13" t="s">
        <v>220</v>
      </c>
      <c r="BM210" s="145" t="s">
        <v>801</v>
      </c>
    </row>
    <row r="211" spans="2:65" s="1" customFormat="1" ht="24.2" customHeight="1" x14ac:dyDescent="0.2">
      <c r="B211" s="25"/>
      <c r="C211" s="135" t="s">
        <v>707</v>
      </c>
      <c r="D211" s="135" t="s">
        <v>154</v>
      </c>
      <c r="E211" s="136" t="s">
        <v>477</v>
      </c>
      <c r="F211" s="137" t="s">
        <v>478</v>
      </c>
      <c r="G211" s="138" t="s">
        <v>162</v>
      </c>
      <c r="H211" s="139">
        <v>28.34</v>
      </c>
      <c r="I211" s="140">
        <v>342.42</v>
      </c>
      <c r="J211" s="140">
        <f t="shared" si="50"/>
        <v>9704.18</v>
      </c>
      <c r="K211" s="141"/>
      <c r="L211" s="25"/>
      <c r="M211" s="142" t="s">
        <v>1</v>
      </c>
      <c r="N211" s="112" t="s">
        <v>38</v>
      </c>
      <c r="O211" s="143">
        <v>0.245</v>
      </c>
      <c r="P211" s="143">
        <f t="shared" si="51"/>
        <v>6.9432999999999998</v>
      </c>
      <c r="Q211" s="143">
        <v>7.5820000000000002E-3</v>
      </c>
      <c r="R211" s="143">
        <f t="shared" si="52"/>
        <v>0.21487388000000002</v>
      </c>
      <c r="S211" s="143">
        <v>0</v>
      </c>
      <c r="T211" s="144">
        <f t="shared" si="53"/>
        <v>0</v>
      </c>
      <c r="AR211" s="145" t="s">
        <v>220</v>
      </c>
      <c r="AT211" s="145" t="s">
        <v>154</v>
      </c>
      <c r="AU211" s="145" t="s">
        <v>82</v>
      </c>
      <c r="AY211" s="13" t="s">
        <v>151</v>
      </c>
      <c r="BE211" s="146">
        <f t="shared" si="54"/>
        <v>9704.18</v>
      </c>
      <c r="BF211" s="146">
        <f t="shared" si="55"/>
        <v>0</v>
      </c>
      <c r="BG211" s="146">
        <f t="shared" si="56"/>
        <v>0</v>
      </c>
      <c r="BH211" s="146">
        <f t="shared" si="57"/>
        <v>0</v>
      </c>
      <c r="BI211" s="146">
        <f t="shared" si="58"/>
        <v>0</v>
      </c>
      <c r="BJ211" s="13" t="s">
        <v>80</v>
      </c>
      <c r="BK211" s="146">
        <f t="shared" si="59"/>
        <v>9704.18</v>
      </c>
      <c r="BL211" s="13" t="s">
        <v>220</v>
      </c>
      <c r="BM211" s="145" t="s">
        <v>802</v>
      </c>
    </row>
    <row r="212" spans="2:65" s="1" customFormat="1" ht="24.2" customHeight="1" x14ac:dyDescent="0.2">
      <c r="B212" s="25"/>
      <c r="C212" s="135" t="s">
        <v>709</v>
      </c>
      <c r="D212" s="135" t="s">
        <v>154</v>
      </c>
      <c r="E212" s="136" t="s">
        <v>481</v>
      </c>
      <c r="F212" s="137" t="s">
        <v>482</v>
      </c>
      <c r="G212" s="138" t="s">
        <v>483</v>
      </c>
      <c r="H212" s="139">
        <v>2.4</v>
      </c>
      <c r="I212" s="140">
        <v>47.57</v>
      </c>
      <c r="J212" s="140">
        <f t="shared" si="50"/>
        <v>114.17</v>
      </c>
      <c r="K212" s="141"/>
      <c r="L212" s="25"/>
      <c r="M212" s="142" t="s">
        <v>1</v>
      </c>
      <c r="N212" s="112" t="s">
        <v>38</v>
      </c>
      <c r="O212" s="143">
        <v>7.0000000000000007E-2</v>
      </c>
      <c r="P212" s="143">
        <f t="shared" si="51"/>
        <v>0.16800000000000001</v>
      </c>
      <c r="Q212" s="143">
        <v>2.0000000000000001E-4</v>
      </c>
      <c r="R212" s="143">
        <f t="shared" si="52"/>
        <v>4.8000000000000001E-4</v>
      </c>
      <c r="S212" s="143">
        <v>0</v>
      </c>
      <c r="T212" s="144">
        <f t="shared" si="53"/>
        <v>0</v>
      </c>
      <c r="AR212" s="145" t="s">
        <v>220</v>
      </c>
      <c r="AT212" s="145" t="s">
        <v>154</v>
      </c>
      <c r="AU212" s="145" t="s">
        <v>82</v>
      </c>
      <c r="AY212" s="13" t="s">
        <v>151</v>
      </c>
      <c r="BE212" s="146">
        <f t="shared" si="54"/>
        <v>114.17</v>
      </c>
      <c r="BF212" s="146">
        <f t="shared" si="55"/>
        <v>0</v>
      </c>
      <c r="BG212" s="146">
        <f t="shared" si="56"/>
        <v>0</v>
      </c>
      <c r="BH212" s="146">
        <f t="shared" si="57"/>
        <v>0</v>
      </c>
      <c r="BI212" s="146">
        <f t="shared" si="58"/>
        <v>0</v>
      </c>
      <c r="BJ212" s="13" t="s">
        <v>80</v>
      </c>
      <c r="BK212" s="146">
        <f t="shared" si="59"/>
        <v>114.17</v>
      </c>
      <c r="BL212" s="13" t="s">
        <v>220</v>
      </c>
      <c r="BM212" s="145" t="s">
        <v>803</v>
      </c>
    </row>
    <row r="213" spans="2:65" s="1" customFormat="1" ht="16.5" customHeight="1" x14ac:dyDescent="0.2">
      <c r="B213" s="25"/>
      <c r="C213" s="150" t="s">
        <v>711</v>
      </c>
      <c r="D213" s="150" t="s">
        <v>313</v>
      </c>
      <c r="E213" s="151" t="s">
        <v>486</v>
      </c>
      <c r="F213" s="152" t="s">
        <v>487</v>
      </c>
      <c r="G213" s="153" t="s">
        <v>483</v>
      </c>
      <c r="H213" s="154">
        <v>2.64</v>
      </c>
      <c r="I213" s="155">
        <v>144</v>
      </c>
      <c r="J213" s="155">
        <f t="shared" si="50"/>
        <v>380.16</v>
      </c>
      <c r="K213" s="156"/>
      <c r="L213" s="157"/>
      <c r="M213" s="158" t="s">
        <v>1</v>
      </c>
      <c r="N213" s="159" t="s">
        <v>38</v>
      </c>
      <c r="O213" s="143">
        <v>0</v>
      </c>
      <c r="P213" s="143">
        <f t="shared" si="51"/>
        <v>0</v>
      </c>
      <c r="Q213" s="143">
        <v>1.6000000000000001E-4</v>
      </c>
      <c r="R213" s="143">
        <f t="shared" si="52"/>
        <v>4.2240000000000008E-4</v>
      </c>
      <c r="S213" s="143">
        <v>0</v>
      </c>
      <c r="T213" s="144">
        <f t="shared" si="53"/>
        <v>0</v>
      </c>
      <c r="AR213" s="145" t="s">
        <v>286</v>
      </c>
      <c r="AT213" s="145" t="s">
        <v>313</v>
      </c>
      <c r="AU213" s="145" t="s">
        <v>82</v>
      </c>
      <c r="AY213" s="13" t="s">
        <v>151</v>
      </c>
      <c r="BE213" s="146">
        <f t="shared" si="54"/>
        <v>380.16</v>
      </c>
      <c r="BF213" s="146">
        <f t="shared" si="55"/>
        <v>0</v>
      </c>
      <c r="BG213" s="146">
        <f t="shared" si="56"/>
        <v>0</v>
      </c>
      <c r="BH213" s="146">
        <f t="shared" si="57"/>
        <v>0</v>
      </c>
      <c r="BI213" s="146">
        <f t="shared" si="58"/>
        <v>0</v>
      </c>
      <c r="BJ213" s="13" t="s">
        <v>80</v>
      </c>
      <c r="BK213" s="146">
        <f t="shared" si="59"/>
        <v>380.16</v>
      </c>
      <c r="BL213" s="13" t="s">
        <v>220</v>
      </c>
      <c r="BM213" s="145" t="s">
        <v>804</v>
      </c>
    </row>
    <row r="214" spans="2:65" s="1" customFormat="1" ht="24.2" customHeight="1" x14ac:dyDescent="0.2">
      <c r="B214" s="25"/>
      <c r="C214" s="135" t="s">
        <v>713</v>
      </c>
      <c r="D214" s="135" t="s">
        <v>154</v>
      </c>
      <c r="E214" s="136" t="s">
        <v>490</v>
      </c>
      <c r="F214" s="137" t="s">
        <v>491</v>
      </c>
      <c r="G214" s="138" t="s">
        <v>483</v>
      </c>
      <c r="H214" s="139">
        <v>21.91</v>
      </c>
      <c r="I214" s="140">
        <v>144.43</v>
      </c>
      <c r="J214" s="140">
        <f t="shared" si="50"/>
        <v>3164.46</v>
      </c>
      <c r="K214" s="141"/>
      <c r="L214" s="25"/>
      <c r="M214" s="142" t="s">
        <v>1</v>
      </c>
      <c r="N214" s="112" t="s">
        <v>38</v>
      </c>
      <c r="O214" s="143">
        <v>0.20899999999999999</v>
      </c>
      <c r="P214" s="143">
        <f t="shared" si="51"/>
        <v>4.5791899999999996</v>
      </c>
      <c r="Q214" s="143">
        <v>5.8399999999999999E-4</v>
      </c>
      <c r="R214" s="143">
        <f t="shared" si="52"/>
        <v>1.279544E-2</v>
      </c>
      <c r="S214" s="143">
        <v>0</v>
      </c>
      <c r="T214" s="144">
        <f t="shared" si="53"/>
        <v>0</v>
      </c>
      <c r="AR214" s="145" t="s">
        <v>220</v>
      </c>
      <c r="AT214" s="145" t="s">
        <v>154</v>
      </c>
      <c r="AU214" s="145" t="s">
        <v>82</v>
      </c>
      <c r="AY214" s="13" t="s">
        <v>151</v>
      </c>
      <c r="BE214" s="146">
        <f t="shared" si="54"/>
        <v>3164.46</v>
      </c>
      <c r="BF214" s="146">
        <f t="shared" si="55"/>
        <v>0</v>
      </c>
      <c r="BG214" s="146">
        <f t="shared" si="56"/>
        <v>0</v>
      </c>
      <c r="BH214" s="146">
        <f t="shared" si="57"/>
        <v>0</v>
      </c>
      <c r="BI214" s="146">
        <f t="shared" si="58"/>
        <v>0</v>
      </c>
      <c r="BJ214" s="13" t="s">
        <v>80</v>
      </c>
      <c r="BK214" s="146">
        <f t="shared" si="59"/>
        <v>3164.46</v>
      </c>
      <c r="BL214" s="13" t="s">
        <v>220</v>
      </c>
      <c r="BM214" s="145" t="s">
        <v>805</v>
      </c>
    </row>
    <row r="215" spans="2:65" s="1" customFormat="1" ht="24.2" customHeight="1" x14ac:dyDescent="0.2">
      <c r="B215" s="25"/>
      <c r="C215" s="150" t="s">
        <v>715</v>
      </c>
      <c r="D215" s="150" t="s">
        <v>313</v>
      </c>
      <c r="E215" s="151" t="s">
        <v>494</v>
      </c>
      <c r="F215" s="152" t="s">
        <v>495</v>
      </c>
      <c r="G215" s="153" t="s">
        <v>162</v>
      </c>
      <c r="H215" s="154">
        <v>4.0250000000000004</v>
      </c>
      <c r="I215" s="155">
        <v>741</v>
      </c>
      <c r="J215" s="155">
        <f t="shared" si="50"/>
        <v>2982.53</v>
      </c>
      <c r="K215" s="156"/>
      <c r="L215" s="157"/>
      <c r="M215" s="158" t="s">
        <v>1</v>
      </c>
      <c r="N215" s="159" t="s">
        <v>38</v>
      </c>
      <c r="O215" s="143">
        <v>0</v>
      </c>
      <c r="P215" s="143">
        <f t="shared" si="51"/>
        <v>0</v>
      </c>
      <c r="Q215" s="143">
        <v>1.7999999999999999E-2</v>
      </c>
      <c r="R215" s="143">
        <f t="shared" si="52"/>
        <v>7.2450000000000001E-2</v>
      </c>
      <c r="S215" s="143">
        <v>0</v>
      </c>
      <c r="T215" s="144">
        <f t="shared" si="53"/>
        <v>0</v>
      </c>
      <c r="AR215" s="145" t="s">
        <v>286</v>
      </c>
      <c r="AT215" s="145" t="s">
        <v>313</v>
      </c>
      <c r="AU215" s="145" t="s">
        <v>82</v>
      </c>
      <c r="AY215" s="13" t="s">
        <v>151</v>
      </c>
      <c r="BE215" s="146">
        <f t="shared" si="54"/>
        <v>2982.53</v>
      </c>
      <c r="BF215" s="146">
        <f t="shared" si="55"/>
        <v>0</v>
      </c>
      <c r="BG215" s="146">
        <f t="shared" si="56"/>
        <v>0</v>
      </c>
      <c r="BH215" s="146">
        <f t="shared" si="57"/>
        <v>0</v>
      </c>
      <c r="BI215" s="146">
        <f t="shared" si="58"/>
        <v>0</v>
      </c>
      <c r="BJ215" s="13" t="s">
        <v>80</v>
      </c>
      <c r="BK215" s="146">
        <f t="shared" si="59"/>
        <v>2982.53</v>
      </c>
      <c r="BL215" s="13" t="s">
        <v>220</v>
      </c>
      <c r="BM215" s="145" t="s">
        <v>806</v>
      </c>
    </row>
    <row r="216" spans="2:65" s="1" customFormat="1" ht="24.2" customHeight="1" x14ac:dyDescent="0.2">
      <c r="B216" s="25"/>
      <c r="C216" s="135" t="s">
        <v>717</v>
      </c>
      <c r="D216" s="135" t="s">
        <v>154</v>
      </c>
      <c r="E216" s="136" t="s">
        <v>498</v>
      </c>
      <c r="F216" s="137" t="s">
        <v>499</v>
      </c>
      <c r="G216" s="138" t="s">
        <v>162</v>
      </c>
      <c r="H216" s="139">
        <v>28.34</v>
      </c>
      <c r="I216" s="140">
        <v>552.45000000000005</v>
      </c>
      <c r="J216" s="140">
        <f t="shared" si="50"/>
        <v>15656.43</v>
      </c>
      <c r="K216" s="141"/>
      <c r="L216" s="25"/>
      <c r="M216" s="142" t="s">
        <v>1</v>
      </c>
      <c r="N216" s="112" t="s">
        <v>38</v>
      </c>
      <c r="O216" s="143">
        <v>0.61</v>
      </c>
      <c r="P216" s="143">
        <f t="shared" si="51"/>
        <v>17.287399999999998</v>
      </c>
      <c r="Q216" s="143">
        <v>6.3E-3</v>
      </c>
      <c r="R216" s="143">
        <f t="shared" si="52"/>
        <v>0.17854200000000001</v>
      </c>
      <c r="S216" s="143">
        <v>0</v>
      </c>
      <c r="T216" s="144">
        <f t="shared" si="53"/>
        <v>0</v>
      </c>
      <c r="AR216" s="145" t="s">
        <v>220</v>
      </c>
      <c r="AT216" s="145" t="s">
        <v>154</v>
      </c>
      <c r="AU216" s="145" t="s">
        <v>82</v>
      </c>
      <c r="AY216" s="13" t="s">
        <v>151</v>
      </c>
      <c r="BE216" s="146">
        <f t="shared" si="54"/>
        <v>15656.43</v>
      </c>
      <c r="BF216" s="146">
        <f t="shared" si="55"/>
        <v>0</v>
      </c>
      <c r="BG216" s="146">
        <f t="shared" si="56"/>
        <v>0</v>
      </c>
      <c r="BH216" s="146">
        <f t="shared" si="57"/>
        <v>0</v>
      </c>
      <c r="BI216" s="146">
        <f t="shared" si="58"/>
        <v>0</v>
      </c>
      <c r="BJ216" s="13" t="s">
        <v>80</v>
      </c>
      <c r="BK216" s="146">
        <f t="shared" si="59"/>
        <v>15656.43</v>
      </c>
      <c r="BL216" s="13" t="s">
        <v>220</v>
      </c>
      <c r="BM216" s="145" t="s">
        <v>807</v>
      </c>
    </row>
    <row r="217" spans="2:65" s="1" customFormat="1" ht="24.2" customHeight="1" x14ac:dyDescent="0.2">
      <c r="B217" s="25"/>
      <c r="C217" s="150" t="s">
        <v>719</v>
      </c>
      <c r="D217" s="150" t="s">
        <v>313</v>
      </c>
      <c r="E217" s="151" t="s">
        <v>494</v>
      </c>
      <c r="F217" s="152" t="s">
        <v>495</v>
      </c>
      <c r="G217" s="153" t="s">
        <v>162</v>
      </c>
      <c r="H217" s="154">
        <v>31.173999999999999</v>
      </c>
      <c r="I217" s="155">
        <v>741</v>
      </c>
      <c r="J217" s="155">
        <f t="shared" si="50"/>
        <v>23099.93</v>
      </c>
      <c r="K217" s="156"/>
      <c r="L217" s="157"/>
      <c r="M217" s="158" t="s">
        <v>1</v>
      </c>
      <c r="N217" s="159" t="s">
        <v>38</v>
      </c>
      <c r="O217" s="143">
        <v>0</v>
      </c>
      <c r="P217" s="143">
        <f t="shared" si="51"/>
        <v>0</v>
      </c>
      <c r="Q217" s="143">
        <v>1.7999999999999999E-2</v>
      </c>
      <c r="R217" s="143">
        <f t="shared" si="52"/>
        <v>0.56113199999999996</v>
      </c>
      <c r="S217" s="143">
        <v>0</v>
      </c>
      <c r="T217" s="144">
        <f t="shared" si="53"/>
        <v>0</v>
      </c>
      <c r="AR217" s="145" t="s">
        <v>286</v>
      </c>
      <c r="AT217" s="145" t="s">
        <v>313</v>
      </c>
      <c r="AU217" s="145" t="s">
        <v>82</v>
      </c>
      <c r="AY217" s="13" t="s">
        <v>151</v>
      </c>
      <c r="BE217" s="146">
        <f t="shared" si="54"/>
        <v>23099.93</v>
      </c>
      <c r="BF217" s="146">
        <f t="shared" si="55"/>
        <v>0</v>
      </c>
      <c r="BG217" s="146">
        <f t="shared" si="56"/>
        <v>0</v>
      </c>
      <c r="BH217" s="146">
        <f t="shared" si="57"/>
        <v>0</v>
      </c>
      <c r="BI217" s="146">
        <f t="shared" si="58"/>
        <v>0</v>
      </c>
      <c r="BJ217" s="13" t="s">
        <v>80</v>
      </c>
      <c r="BK217" s="146">
        <f t="shared" si="59"/>
        <v>23099.93</v>
      </c>
      <c r="BL217" s="13" t="s">
        <v>220</v>
      </c>
      <c r="BM217" s="145" t="s">
        <v>808</v>
      </c>
    </row>
    <row r="218" spans="2:65" s="1" customFormat="1" ht="24.2" customHeight="1" x14ac:dyDescent="0.2">
      <c r="B218" s="25"/>
      <c r="C218" s="135" t="s">
        <v>721</v>
      </c>
      <c r="D218" s="135" t="s">
        <v>154</v>
      </c>
      <c r="E218" s="136" t="s">
        <v>504</v>
      </c>
      <c r="F218" s="137" t="s">
        <v>505</v>
      </c>
      <c r="G218" s="138" t="s">
        <v>162</v>
      </c>
      <c r="H218" s="139">
        <v>9.23</v>
      </c>
      <c r="I218" s="140">
        <v>18.350000000000001</v>
      </c>
      <c r="J218" s="140">
        <f t="shared" si="50"/>
        <v>169.37</v>
      </c>
      <c r="K218" s="141"/>
      <c r="L218" s="25"/>
      <c r="M218" s="142" t="s">
        <v>1</v>
      </c>
      <c r="N218" s="112" t="s">
        <v>38</v>
      </c>
      <c r="O218" s="143">
        <v>0.03</v>
      </c>
      <c r="P218" s="143">
        <f t="shared" si="51"/>
        <v>0.27689999999999998</v>
      </c>
      <c r="Q218" s="143">
        <v>0</v>
      </c>
      <c r="R218" s="143">
        <f t="shared" si="52"/>
        <v>0</v>
      </c>
      <c r="S218" s="143">
        <v>0</v>
      </c>
      <c r="T218" s="144">
        <f t="shared" si="53"/>
        <v>0</v>
      </c>
      <c r="AR218" s="145" t="s">
        <v>220</v>
      </c>
      <c r="AT218" s="145" t="s">
        <v>154</v>
      </c>
      <c r="AU218" s="145" t="s">
        <v>82</v>
      </c>
      <c r="AY218" s="13" t="s">
        <v>151</v>
      </c>
      <c r="BE218" s="146">
        <f t="shared" si="54"/>
        <v>169.37</v>
      </c>
      <c r="BF218" s="146">
        <f t="shared" si="55"/>
        <v>0</v>
      </c>
      <c r="BG218" s="146">
        <f t="shared" si="56"/>
        <v>0</v>
      </c>
      <c r="BH218" s="146">
        <f t="shared" si="57"/>
        <v>0</v>
      </c>
      <c r="BI218" s="146">
        <f t="shared" si="58"/>
        <v>0</v>
      </c>
      <c r="BJ218" s="13" t="s">
        <v>80</v>
      </c>
      <c r="BK218" s="146">
        <f t="shared" si="59"/>
        <v>169.37</v>
      </c>
      <c r="BL218" s="13" t="s">
        <v>220</v>
      </c>
      <c r="BM218" s="145" t="s">
        <v>809</v>
      </c>
    </row>
    <row r="219" spans="2:65" s="1" customFormat="1" ht="24.2" customHeight="1" x14ac:dyDescent="0.2">
      <c r="B219" s="25"/>
      <c r="C219" s="135" t="s">
        <v>723</v>
      </c>
      <c r="D219" s="135" t="s">
        <v>154</v>
      </c>
      <c r="E219" s="136" t="s">
        <v>508</v>
      </c>
      <c r="F219" s="137" t="s">
        <v>509</v>
      </c>
      <c r="G219" s="138" t="s">
        <v>162</v>
      </c>
      <c r="H219" s="139">
        <v>4.68</v>
      </c>
      <c r="I219" s="140">
        <v>407.02</v>
      </c>
      <c r="J219" s="140">
        <f t="shared" si="50"/>
        <v>1904.85</v>
      </c>
      <c r="K219" s="141"/>
      <c r="L219" s="25"/>
      <c r="M219" s="142" t="s">
        <v>1</v>
      </c>
      <c r="N219" s="112" t="s">
        <v>38</v>
      </c>
      <c r="O219" s="143">
        <v>0.27800000000000002</v>
      </c>
      <c r="P219" s="143">
        <f t="shared" si="51"/>
        <v>1.30104</v>
      </c>
      <c r="Q219" s="143">
        <v>1.5E-3</v>
      </c>
      <c r="R219" s="143">
        <f t="shared" si="52"/>
        <v>7.0199999999999993E-3</v>
      </c>
      <c r="S219" s="143">
        <v>0</v>
      </c>
      <c r="T219" s="144">
        <f t="shared" si="53"/>
        <v>0</v>
      </c>
      <c r="AR219" s="145" t="s">
        <v>220</v>
      </c>
      <c r="AT219" s="145" t="s">
        <v>154</v>
      </c>
      <c r="AU219" s="145" t="s">
        <v>82</v>
      </c>
      <c r="AY219" s="13" t="s">
        <v>151</v>
      </c>
      <c r="BE219" s="146">
        <f t="shared" si="54"/>
        <v>1904.85</v>
      </c>
      <c r="BF219" s="146">
        <f t="shared" si="55"/>
        <v>0</v>
      </c>
      <c r="BG219" s="146">
        <f t="shared" si="56"/>
        <v>0</v>
      </c>
      <c r="BH219" s="146">
        <f t="shared" si="57"/>
        <v>0</v>
      </c>
      <c r="BI219" s="146">
        <f t="shared" si="58"/>
        <v>0</v>
      </c>
      <c r="BJ219" s="13" t="s">
        <v>80</v>
      </c>
      <c r="BK219" s="146">
        <f t="shared" si="59"/>
        <v>1904.85</v>
      </c>
      <c r="BL219" s="13" t="s">
        <v>220</v>
      </c>
      <c r="BM219" s="145" t="s">
        <v>810</v>
      </c>
    </row>
    <row r="220" spans="2:65" s="1" customFormat="1" ht="16.5" customHeight="1" x14ac:dyDescent="0.2">
      <c r="B220" s="25"/>
      <c r="C220" s="135" t="s">
        <v>725</v>
      </c>
      <c r="D220" s="135" t="s">
        <v>154</v>
      </c>
      <c r="E220" s="136" t="s">
        <v>512</v>
      </c>
      <c r="F220" s="137" t="s">
        <v>513</v>
      </c>
      <c r="G220" s="138" t="s">
        <v>483</v>
      </c>
      <c r="H220" s="139">
        <v>21.91</v>
      </c>
      <c r="I220" s="140">
        <v>44.77</v>
      </c>
      <c r="J220" s="140">
        <f t="shared" si="50"/>
        <v>980.91</v>
      </c>
      <c r="K220" s="141"/>
      <c r="L220" s="25"/>
      <c r="M220" s="142" t="s">
        <v>1</v>
      </c>
      <c r="N220" s="112" t="s">
        <v>38</v>
      </c>
      <c r="O220" s="143">
        <v>0.05</v>
      </c>
      <c r="P220" s="143">
        <f t="shared" si="51"/>
        <v>1.0955000000000001</v>
      </c>
      <c r="Q220" s="143">
        <v>3.0000000000000001E-5</v>
      </c>
      <c r="R220" s="143">
        <f t="shared" si="52"/>
        <v>6.5729999999999998E-4</v>
      </c>
      <c r="S220" s="143">
        <v>0</v>
      </c>
      <c r="T220" s="144">
        <f t="shared" si="53"/>
        <v>0</v>
      </c>
      <c r="AR220" s="145" t="s">
        <v>220</v>
      </c>
      <c r="AT220" s="145" t="s">
        <v>154</v>
      </c>
      <c r="AU220" s="145" t="s">
        <v>82</v>
      </c>
      <c r="AY220" s="13" t="s">
        <v>151</v>
      </c>
      <c r="BE220" s="146">
        <f t="shared" si="54"/>
        <v>980.91</v>
      </c>
      <c r="BF220" s="146">
        <f t="shared" si="55"/>
        <v>0</v>
      </c>
      <c r="BG220" s="146">
        <f t="shared" si="56"/>
        <v>0</v>
      </c>
      <c r="BH220" s="146">
        <f t="shared" si="57"/>
        <v>0</v>
      </c>
      <c r="BI220" s="146">
        <f t="shared" si="58"/>
        <v>0</v>
      </c>
      <c r="BJ220" s="13" t="s">
        <v>80</v>
      </c>
      <c r="BK220" s="146">
        <f t="shared" si="59"/>
        <v>980.91</v>
      </c>
      <c r="BL220" s="13" t="s">
        <v>220</v>
      </c>
      <c r="BM220" s="145" t="s">
        <v>811</v>
      </c>
    </row>
    <row r="221" spans="2:65" s="1" customFormat="1" ht="21.75" customHeight="1" x14ac:dyDescent="0.2">
      <c r="B221" s="25"/>
      <c r="C221" s="135" t="s">
        <v>727</v>
      </c>
      <c r="D221" s="135" t="s">
        <v>154</v>
      </c>
      <c r="E221" s="136" t="s">
        <v>516</v>
      </c>
      <c r="F221" s="137" t="s">
        <v>517</v>
      </c>
      <c r="G221" s="138" t="s">
        <v>483</v>
      </c>
      <c r="H221" s="139">
        <v>75</v>
      </c>
      <c r="I221" s="140">
        <v>113.14</v>
      </c>
      <c r="J221" s="140">
        <f t="shared" si="50"/>
        <v>8485.5</v>
      </c>
      <c r="K221" s="141"/>
      <c r="L221" s="25"/>
      <c r="M221" s="142" t="s">
        <v>1</v>
      </c>
      <c r="N221" s="112" t="s">
        <v>38</v>
      </c>
      <c r="O221" s="143">
        <v>0.185</v>
      </c>
      <c r="P221" s="143">
        <f t="shared" si="51"/>
        <v>13.875</v>
      </c>
      <c r="Q221" s="143">
        <v>0</v>
      </c>
      <c r="R221" s="143">
        <f t="shared" si="52"/>
        <v>0</v>
      </c>
      <c r="S221" s="143">
        <v>0</v>
      </c>
      <c r="T221" s="144">
        <f t="shared" si="53"/>
        <v>0</v>
      </c>
      <c r="AR221" s="145" t="s">
        <v>220</v>
      </c>
      <c r="AT221" s="145" t="s">
        <v>154</v>
      </c>
      <c r="AU221" s="145" t="s">
        <v>82</v>
      </c>
      <c r="AY221" s="13" t="s">
        <v>151</v>
      </c>
      <c r="BE221" s="146">
        <f t="shared" si="54"/>
        <v>8485.5</v>
      </c>
      <c r="BF221" s="146">
        <f t="shared" si="55"/>
        <v>0</v>
      </c>
      <c r="BG221" s="146">
        <f t="shared" si="56"/>
        <v>0</v>
      </c>
      <c r="BH221" s="146">
        <f t="shared" si="57"/>
        <v>0</v>
      </c>
      <c r="BI221" s="146">
        <f t="shared" si="58"/>
        <v>0</v>
      </c>
      <c r="BJ221" s="13" t="s">
        <v>80</v>
      </c>
      <c r="BK221" s="146">
        <f t="shared" si="59"/>
        <v>8485.5</v>
      </c>
      <c r="BL221" s="13" t="s">
        <v>220</v>
      </c>
      <c r="BM221" s="145" t="s">
        <v>812</v>
      </c>
    </row>
    <row r="222" spans="2:65" s="1" customFormat="1" ht="16.5" customHeight="1" x14ac:dyDescent="0.2">
      <c r="B222" s="25"/>
      <c r="C222" s="135" t="s">
        <v>366</v>
      </c>
      <c r="D222" s="135" t="s">
        <v>154</v>
      </c>
      <c r="E222" s="136" t="s">
        <v>520</v>
      </c>
      <c r="F222" s="137" t="s">
        <v>521</v>
      </c>
      <c r="G222" s="138" t="s">
        <v>157</v>
      </c>
      <c r="H222" s="139">
        <v>5</v>
      </c>
      <c r="I222" s="140">
        <v>203.33</v>
      </c>
      <c r="J222" s="140">
        <f t="shared" si="50"/>
        <v>1016.65</v>
      </c>
      <c r="K222" s="141"/>
      <c r="L222" s="25"/>
      <c r="M222" s="142" t="s">
        <v>1</v>
      </c>
      <c r="N222" s="112" t="s">
        <v>38</v>
      </c>
      <c r="O222" s="143">
        <v>3.5000000000000003E-2</v>
      </c>
      <c r="P222" s="143">
        <f t="shared" si="51"/>
        <v>0.17500000000000002</v>
      </c>
      <c r="Q222" s="143">
        <v>2.1000000000000001E-4</v>
      </c>
      <c r="R222" s="143">
        <f t="shared" si="52"/>
        <v>1.0500000000000002E-3</v>
      </c>
      <c r="S222" s="143">
        <v>0</v>
      </c>
      <c r="T222" s="144">
        <f t="shared" si="53"/>
        <v>0</v>
      </c>
      <c r="AR222" s="145" t="s">
        <v>220</v>
      </c>
      <c r="AT222" s="145" t="s">
        <v>154</v>
      </c>
      <c r="AU222" s="145" t="s">
        <v>82</v>
      </c>
      <c r="AY222" s="13" t="s">
        <v>151</v>
      </c>
      <c r="BE222" s="146">
        <f t="shared" si="54"/>
        <v>1016.65</v>
      </c>
      <c r="BF222" s="146">
        <f t="shared" si="55"/>
        <v>0</v>
      </c>
      <c r="BG222" s="146">
        <f t="shared" si="56"/>
        <v>0</v>
      </c>
      <c r="BH222" s="146">
        <f t="shared" si="57"/>
        <v>0</v>
      </c>
      <c r="BI222" s="146">
        <f t="shared" si="58"/>
        <v>0</v>
      </c>
      <c r="BJ222" s="13" t="s">
        <v>80</v>
      </c>
      <c r="BK222" s="146">
        <f t="shared" si="59"/>
        <v>1016.65</v>
      </c>
      <c r="BL222" s="13" t="s">
        <v>220</v>
      </c>
      <c r="BM222" s="145" t="s">
        <v>813</v>
      </c>
    </row>
    <row r="223" spans="2:65" s="1" customFormat="1" ht="16.5" customHeight="1" x14ac:dyDescent="0.2">
      <c r="B223" s="25"/>
      <c r="C223" s="135" t="s">
        <v>370</v>
      </c>
      <c r="D223" s="135" t="s">
        <v>154</v>
      </c>
      <c r="E223" s="136" t="s">
        <v>814</v>
      </c>
      <c r="F223" s="137" t="s">
        <v>815</v>
      </c>
      <c r="G223" s="138" t="s">
        <v>157</v>
      </c>
      <c r="H223" s="139">
        <v>1</v>
      </c>
      <c r="I223" s="140">
        <v>200.33</v>
      </c>
      <c r="J223" s="140">
        <f t="shared" si="50"/>
        <v>200.33</v>
      </c>
      <c r="K223" s="141"/>
      <c r="L223" s="25"/>
      <c r="M223" s="142" t="s">
        <v>1</v>
      </c>
      <c r="N223" s="112" t="s">
        <v>38</v>
      </c>
      <c r="O223" s="143">
        <v>3.5000000000000003E-2</v>
      </c>
      <c r="P223" s="143">
        <f t="shared" si="51"/>
        <v>3.5000000000000003E-2</v>
      </c>
      <c r="Q223" s="143">
        <v>2.0000000000000001E-4</v>
      </c>
      <c r="R223" s="143">
        <f t="shared" si="52"/>
        <v>2.0000000000000001E-4</v>
      </c>
      <c r="S223" s="143">
        <v>0</v>
      </c>
      <c r="T223" s="144">
        <f t="shared" si="53"/>
        <v>0</v>
      </c>
      <c r="AR223" s="145" t="s">
        <v>220</v>
      </c>
      <c r="AT223" s="145" t="s">
        <v>154</v>
      </c>
      <c r="AU223" s="145" t="s">
        <v>82</v>
      </c>
      <c r="AY223" s="13" t="s">
        <v>151</v>
      </c>
      <c r="BE223" s="146">
        <f t="shared" si="54"/>
        <v>200.33</v>
      </c>
      <c r="BF223" s="146">
        <f t="shared" si="55"/>
        <v>0</v>
      </c>
      <c r="BG223" s="146">
        <f t="shared" si="56"/>
        <v>0</v>
      </c>
      <c r="BH223" s="146">
        <f t="shared" si="57"/>
        <v>0</v>
      </c>
      <c r="BI223" s="146">
        <f t="shared" si="58"/>
        <v>0</v>
      </c>
      <c r="BJ223" s="13" t="s">
        <v>80</v>
      </c>
      <c r="BK223" s="146">
        <f t="shared" si="59"/>
        <v>200.33</v>
      </c>
      <c r="BL223" s="13" t="s">
        <v>220</v>
      </c>
      <c r="BM223" s="145" t="s">
        <v>816</v>
      </c>
    </row>
    <row r="224" spans="2:65" s="1" customFormat="1" ht="16.5" customHeight="1" x14ac:dyDescent="0.2">
      <c r="B224" s="25"/>
      <c r="C224" s="135" t="s">
        <v>374</v>
      </c>
      <c r="D224" s="135" t="s">
        <v>154</v>
      </c>
      <c r="E224" s="136" t="s">
        <v>524</v>
      </c>
      <c r="F224" s="137" t="s">
        <v>525</v>
      </c>
      <c r="G224" s="138" t="s">
        <v>483</v>
      </c>
      <c r="H224" s="139">
        <v>8.8000000000000007</v>
      </c>
      <c r="I224" s="140">
        <v>191.76</v>
      </c>
      <c r="J224" s="140">
        <f t="shared" si="50"/>
        <v>1687.49</v>
      </c>
      <c r="K224" s="141"/>
      <c r="L224" s="25"/>
      <c r="M224" s="142" t="s">
        <v>1</v>
      </c>
      <c r="N224" s="112" t="s">
        <v>38</v>
      </c>
      <c r="O224" s="143">
        <v>0.06</v>
      </c>
      <c r="P224" s="143">
        <f t="shared" si="51"/>
        <v>0.52800000000000002</v>
      </c>
      <c r="Q224" s="143">
        <v>3.2200000000000002E-4</v>
      </c>
      <c r="R224" s="143">
        <f t="shared" si="52"/>
        <v>2.8336000000000004E-3</v>
      </c>
      <c r="S224" s="143">
        <v>0</v>
      </c>
      <c r="T224" s="144">
        <f t="shared" si="53"/>
        <v>0</v>
      </c>
      <c r="AR224" s="145" t="s">
        <v>220</v>
      </c>
      <c r="AT224" s="145" t="s">
        <v>154</v>
      </c>
      <c r="AU224" s="145" t="s">
        <v>82</v>
      </c>
      <c r="AY224" s="13" t="s">
        <v>151</v>
      </c>
      <c r="BE224" s="146">
        <f t="shared" si="54"/>
        <v>1687.49</v>
      </c>
      <c r="BF224" s="146">
        <f t="shared" si="55"/>
        <v>0</v>
      </c>
      <c r="BG224" s="146">
        <f t="shared" si="56"/>
        <v>0</v>
      </c>
      <c r="BH224" s="146">
        <f t="shared" si="57"/>
        <v>0</v>
      </c>
      <c r="BI224" s="146">
        <f t="shared" si="58"/>
        <v>0</v>
      </c>
      <c r="BJ224" s="13" t="s">
        <v>80</v>
      </c>
      <c r="BK224" s="146">
        <f t="shared" si="59"/>
        <v>1687.49</v>
      </c>
      <c r="BL224" s="13" t="s">
        <v>220</v>
      </c>
      <c r="BM224" s="145" t="s">
        <v>817</v>
      </c>
    </row>
    <row r="225" spans="2:65" s="1" customFormat="1" ht="24.2" customHeight="1" x14ac:dyDescent="0.2">
      <c r="B225" s="25"/>
      <c r="C225" s="135" t="s">
        <v>394</v>
      </c>
      <c r="D225" s="135" t="s">
        <v>154</v>
      </c>
      <c r="E225" s="136" t="s">
        <v>528</v>
      </c>
      <c r="F225" s="137" t="s">
        <v>529</v>
      </c>
      <c r="G225" s="138" t="s">
        <v>162</v>
      </c>
      <c r="H225" s="139">
        <v>28.34</v>
      </c>
      <c r="I225" s="140">
        <v>26.17</v>
      </c>
      <c r="J225" s="140">
        <f t="shared" si="50"/>
        <v>741.66</v>
      </c>
      <c r="K225" s="141"/>
      <c r="L225" s="25"/>
      <c r="M225" s="142" t="s">
        <v>1</v>
      </c>
      <c r="N225" s="112" t="s">
        <v>38</v>
      </c>
      <c r="O225" s="143">
        <v>4.1000000000000002E-2</v>
      </c>
      <c r="P225" s="143">
        <f t="shared" si="51"/>
        <v>1.16194</v>
      </c>
      <c r="Q225" s="143">
        <v>4.5000000000000003E-5</v>
      </c>
      <c r="R225" s="143">
        <f t="shared" si="52"/>
        <v>1.2753E-3</v>
      </c>
      <c r="S225" s="143">
        <v>0</v>
      </c>
      <c r="T225" s="144">
        <f t="shared" si="53"/>
        <v>0</v>
      </c>
      <c r="AR225" s="145" t="s">
        <v>220</v>
      </c>
      <c r="AT225" s="145" t="s">
        <v>154</v>
      </c>
      <c r="AU225" s="145" t="s">
        <v>82</v>
      </c>
      <c r="AY225" s="13" t="s">
        <v>151</v>
      </c>
      <c r="BE225" s="146">
        <f t="shared" si="54"/>
        <v>741.66</v>
      </c>
      <c r="BF225" s="146">
        <f t="shared" si="55"/>
        <v>0</v>
      </c>
      <c r="BG225" s="146">
        <f t="shared" si="56"/>
        <v>0</v>
      </c>
      <c r="BH225" s="146">
        <f t="shared" si="57"/>
        <v>0</v>
      </c>
      <c r="BI225" s="146">
        <f t="shared" si="58"/>
        <v>0</v>
      </c>
      <c r="BJ225" s="13" t="s">
        <v>80</v>
      </c>
      <c r="BK225" s="146">
        <f t="shared" si="59"/>
        <v>741.66</v>
      </c>
      <c r="BL225" s="13" t="s">
        <v>220</v>
      </c>
      <c r="BM225" s="145" t="s">
        <v>818</v>
      </c>
    </row>
    <row r="226" spans="2:65" s="1" customFormat="1" ht="24.2" customHeight="1" x14ac:dyDescent="0.2">
      <c r="B226" s="25"/>
      <c r="C226" s="135" t="s">
        <v>398</v>
      </c>
      <c r="D226" s="135" t="s">
        <v>154</v>
      </c>
      <c r="E226" s="136" t="s">
        <v>532</v>
      </c>
      <c r="F226" s="137" t="s">
        <v>533</v>
      </c>
      <c r="G226" s="138" t="s">
        <v>209</v>
      </c>
      <c r="H226" s="139">
        <v>1.0620000000000001</v>
      </c>
      <c r="I226" s="140">
        <v>692.21</v>
      </c>
      <c r="J226" s="140">
        <f t="shared" si="50"/>
        <v>735.13</v>
      </c>
      <c r="K226" s="141"/>
      <c r="L226" s="25"/>
      <c r="M226" s="142" t="s">
        <v>1</v>
      </c>
      <c r="N226" s="112" t="s">
        <v>38</v>
      </c>
      <c r="O226" s="143">
        <v>1.548</v>
      </c>
      <c r="P226" s="143">
        <f t="shared" si="51"/>
        <v>1.6439760000000001</v>
      </c>
      <c r="Q226" s="143">
        <v>0</v>
      </c>
      <c r="R226" s="143">
        <f t="shared" si="52"/>
        <v>0</v>
      </c>
      <c r="S226" s="143">
        <v>0</v>
      </c>
      <c r="T226" s="144">
        <f t="shared" si="53"/>
        <v>0</v>
      </c>
      <c r="AR226" s="145" t="s">
        <v>220</v>
      </c>
      <c r="AT226" s="145" t="s">
        <v>154</v>
      </c>
      <c r="AU226" s="145" t="s">
        <v>82</v>
      </c>
      <c r="AY226" s="13" t="s">
        <v>151</v>
      </c>
      <c r="BE226" s="146">
        <f t="shared" si="54"/>
        <v>735.13</v>
      </c>
      <c r="BF226" s="146">
        <f t="shared" si="55"/>
        <v>0</v>
      </c>
      <c r="BG226" s="146">
        <f t="shared" si="56"/>
        <v>0</v>
      </c>
      <c r="BH226" s="146">
        <f t="shared" si="57"/>
        <v>0</v>
      </c>
      <c r="BI226" s="146">
        <f t="shared" si="58"/>
        <v>0</v>
      </c>
      <c r="BJ226" s="13" t="s">
        <v>80</v>
      </c>
      <c r="BK226" s="146">
        <f t="shared" si="59"/>
        <v>735.13</v>
      </c>
      <c r="BL226" s="13" t="s">
        <v>220</v>
      </c>
      <c r="BM226" s="145" t="s">
        <v>819</v>
      </c>
    </row>
    <row r="227" spans="2:65" s="1" customFormat="1" ht="24.2" customHeight="1" x14ac:dyDescent="0.2">
      <c r="B227" s="25"/>
      <c r="C227" s="135" t="s">
        <v>402</v>
      </c>
      <c r="D227" s="135" t="s">
        <v>154</v>
      </c>
      <c r="E227" s="136" t="s">
        <v>536</v>
      </c>
      <c r="F227" s="137" t="s">
        <v>537</v>
      </c>
      <c r="G227" s="138" t="s">
        <v>209</v>
      </c>
      <c r="H227" s="139">
        <v>1.0620000000000001</v>
      </c>
      <c r="I227" s="140">
        <v>534.24</v>
      </c>
      <c r="J227" s="140">
        <f t="shared" si="50"/>
        <v>567.36</v>
      </c>
      <c r="K227" s="141"/>
      <c r="L227" s="25"/>
      <c r="M227" s="142" t="s">
        <v>1</v>
      </c>
      <c r="N227" s="112" t="s">
        <v>38</v>
      </c>
      <c r="O227" s="143">
        <v>1.1399999999999999</v>
      </c>
      <c r="P227" s="143">
        <f t="shared" si="51"/>
        <v>1.21068</v>
      </c>
      <c r="Q227" s="143">
        <v>0</v>
      </c>
      <c r="R227" s="143">
        <f t="shared" si="52"/>
        <v>0</v>
      </c>
      <c r="S227" s="143">
        <v>0</v>
      </c>
      <c r="T227" s="144">
        <f t="shared" si="53"/>
        <v>0</v>
      </c>
      <c r="AR227" s="145" t="s">
        <v>220</v>
      </c>
      <c r="AT227" s="145" t="s">
        <v>154</v>
      </c>
      <c r="AU227" s="145" t="s">
        <v>82</v>
      </c>
      <c r="AY227" s="13" t="s">
        <v>151</v>
      </c>
      <c r="BE227" s="146">
        <f t="shared" si="54"/>
        <v>567.36</v>
      </c>
      <c r="BF227" s="146">
        <f t="shared" si="55"/>
        <v>0</v>
      </c>
      <c r="BG227" s="146">
        <f t="shared" si="56"/>
        <v>0</v>
      </c>
      <c r="BH227" s="146">
        <f t="shared" si="57"/>
        <v>0</v>
      </c>
      <c r="BI227" s="146">
        <f t="shared" si="58"/>
        <v>0</v>
      </c>
      <c r="BJ227" s="13" t="s">
        <v>80</v>
      </c>
      <c r="BK227" s="146">
        <f t="shared" si="59"/>
        <v>567.36</v>
      </c>
      <c r="BL227" s="13" t="s">
        <v>220</v>
      </c>
      <c r="BM227" s="145" t="s">
        <v>820</v>
      </c>
    </row>
    <row r="228" spans="2:65" s="11" customFormat="1" ht="22.9" customHeight="1" x14ac:dyDescent="0.2">
      <c r="B228" s="124"/>
      <c r="D228" s="125" t="s">
        <v>72</v>
      </c>
      <c r="E228" s="133" t="s">
        <v>539</v>
      </c>
      <c r="F228" s="133" t="s">
        <v>540</v>
      </c>
      <c r="J228" s="134">
        <f>BK228</f>
        <v>25422.43</v>
      </c>
      <c r="L228" s="124"/>
      <c r="M228" s="128"/>
      <c r="P228" s="129">
        <f>SUM(P229:P239)</f>
        <v>17.693648</v>
      </c>
      <c r="R228" s="129">
        <f>SUM(R229:R239)</f>
        <v>0.32072500000000004</v>
      </c>
      <c r="T228" s="130">
        <f>SUM(T229:T239)</f>
        <v>0</v>
      </c>
      <c r="AR228" s="125" t="s">
        <v>82</v>
      </c>
      <c r="AT228" s="131" t="s">
        <v>72</v>
      </c>
      <c r="AU228" s="131" t="s">
        <v>80</v>
      </c>
      <c r="AY228" s="125" t="s">
        <v>151</v>
      </c>
      <c r="BK228" s="132">
        <f>SUM(BK229:BK239)</f>
        <v>25422.43</v>
      </c>
    </row>
    <row r="229" spans="2:65" s="1" customFormat="1" ht="16.5" customHeight="1" x14ac:dyDescent="0.2">
      <c r="B229" s="25"/>
      <c r="C229" s="135" t="s">
        <v>406</v>
      </c>
      <c r="D229" s="135" t="s">
        <v>154</v>
      </c>
      <c r="E229" s="136" t="s">
        <v>542</v>
      </c>
      <c r="F229" s="137" t="s">
        <v>543</v>
      </c>
      <c r="G229" s="138" t="s">
        <v>162</v>
      </c>
      <c r="H229" s="139">
        <v>16</v>
      </c>
      <c r="I229" s="140">
        <v>7.34</v>
      </c>
      <c r="J229" s="140">
        <f t="shared" ref="J229:J239" si="60">ROUND(I229*H229,2)</f>
        <v>117.44</v>
      </c>
      <c r="K229" s="141"/>
      <c r="L229" s="25"/>
      <c r="M229" s="142" t="s">
        <v>1</v>
      </c>
      <c r="N229" s="112" t="s">
        <v>38</v>
      </c>
      <c r="O229" s="143">
        <v>1.2E-2</v>
      </c>
      <c r="P229" s="143">
        <f t="shared" ref="P229:P239" si="61">O229*H229</f>
        <v>0.192</v>
      </c>
      <c r="Q229" s="143">
        <v>0</v>
      </c>
      <c r="R229" s="143">
        <f t="shared" ref="R229:R239" si="62">Q229*H229</f>
        <v>0</v>
      </c>
      <c r="S229" s="143">
        <v>0</v>
      </c>
      <c r="T229" s="144">
        <f t="shared" ref="T229:T239" si="63">S229*H229</f>
        <v>0</v>
      </c>
      <c r="AR229" s="145" t="s">
        <v>220</v>
      </c>
      <c r="AT229" s="145" t="s">
        <v>154</v>
      </c>
      <c r="AU229" s="145" t="s">
        <v>82</v>
      </c>
      <c r="AY229" s="13" t="s">
        <v>151</v>
      </c>
      <c r="BE229" s="146">
        <f t="shared" ref="BE229:BE239" si="64">IF(N229="základní",J229,0)</f>
        <v>117.44</v>
      </c>
      <c r="BF229" s="146">
        <f t="shared" ref="BF229:BF239" si="65">IF(N229="snížená",J229,0)</f>
        <v>0</v>
      </c>
      <c r="BG229" s="146">
        <f t="shared" ref="BG229:BG239" si="66">IF(N229="zákl. přenesená",J229,0)</f>
        <v>0</v>
      </c>
      <c r="BH229" s="146">
        <f t="shared" ref="BH229:BH239" si="67">IF(N229="sníž. přenesená",J229,0)</f>
        <v>0</v>
      </c>
      <c r="BI229" s="146">
        <f t="shared" ref="BI229:BI239" si="68">IF(N229="nulová",J229,0)</f>
        <v>0</v>
      </c>
      <c r="BJ229" s="13" t="s">
        <v>80</v>
      </c>
      <c r="BK229" s="146">
        <f t="shared" ref="BK229:BK239" si="69">ROUND(I229*H229,2)</f>
        <v>117.44</v>
      </c>
      <c r="BL229" s="13" t="s">
        <v>220</v>
      </c>
      <c r="BM229" s="145" t="s">
        <v>821</v>
      </c>
    </row>
    <row r="230" spans="2:65" s="1" customFormat="1" ht="16.5" customHeight="1" x14ac:dyDescent="0.2">
      <c r="B230" s="25"/>
      <c r="C230" s="135" t="s">
        <v>410</v>
      </c>
      <c r="D230" s="135" t="s">
        <v>154</v>
      </c>
      <c r="E230" s="136" t="s">
        <v>546</v>
      </c>
      <c r="F230" s="137" t="s">
        <v>547</v>
      </c>
      <c r="G230" s="138" t="s">
        <v>162</v>
      </c>
      <c r="H230" s="139">
        <v>16</v>
      </c>
      <c r="I230" s="140">
        <v>60.66</v>
      </c>
      <c r="J230" s="140">
        <f t="shared" si="60"/>
        <v>970.56</v>
      </c>
      <c r="K230" s="141"/>
      <c r="L230" s="25"/>
      <c r="M230" s="142" t="s">
        <v>1</v>
      </c>
      <c r="N230" s="112" t="s">
        <v>38</v>
      </c>
      <c r="O230" s="143">
        <v>4.3999999999999997E-2</v>
      </c>
      <c r="P230" s="143">
        <f t="shared" si="61"/>
        <v>0.70399999999999996</v>
      </c>
      <c r="Q230" s="143">
        <v>2.9999999999999997E-4</v>
      </c>
      <c r="R230" s="143">
        <f t="shared" si="62"/>
        <v>4.7999999999999996E-3</v>
      </c>
      <c r="S230" s="143">
        <v>0</v>
      </c>
      <c r="T230" s="144">
        <f t="shared" si="63"/>
        <v>0</v>
      </c>
      <c r="AR230" s="145" t="s">
        <v>220</v>
      </c>
      <c r="AT230" s="145" t="s">
        <v>154</v>
      </c>
      <c r="AU230" s="145" t="s">
        <v>82</v>
      </c>
      <c r="AY230" s="13" t="s">
        <v>151</v>
      </c>
      <c r="BE230" s="146">
        <f t="shared" si="64"/>
        <v>970.56</v>
      </c>
      <c r="BF230" s="146">
        <f t="shared" si="65"/>
        <v>0</v>
      </c>
      <c r="BG230" s="146">
        <f t="shared" si="66"/>
        <v>0</v>
      </c>
      <c r="BH230" s="146">
        <f t="shared" si="67"/>
        <v>0</v>
      </c>
      <c r="BI230" s="146">
        <f t="shared" si="68"/>
        <v>0</v>
      </c>
      <c r="BJ230" s="13" t="s">
        <v>80</v>
      </c>
      <c r="BK230" s="146">
        <f t="shared" si="69"/>
        <v>970.56</v>
      </c>
      <c r="BL230" s="13" t="s">
        <v>220</v>
      </c>
      <c r="BM230" s="145" t="s">
        <v>822</v>
      </c>
    </row>
    <row r="231" spans="2:65" s="1" customFormat="1" ht="24.2" customHeight="1" x14ac:dyDescent="0.2">
      <c r="B231" s="25"/>
      <c r="C231" s="135" t="s">
        <v>414</v>
      </c>
      <c r="D231" s="135" t="s">
        <v>154</v>
      </c>
      <c r="E231" s="136" t="s">
        <v>550</v>
      </c>
      <c r="F231" s="137" t="s">
        <v>551</v>
      </c>
      <c r="G231" s="138" t="s">
        <v>162</v>
      </c>
      <c r="H231" s="139">
        <v>3.6</v>
      </c>
      <c r="I231" s="140">
        <v>466.34</v>
      </c>
      <c r="J231" s="140">
        <f t="shared" si="60"/>
        <v>1678.82</v>
      </c>
      <c r="K231" s="141"/>
      <c r="L231" s="25"/>
      <c r="M231" s="142" t="s">
        <v>1</v>
      </c>
      <c r="N231" s="112" t="s">
        <v>38</v>
      </c>
      <c r="O231" s="143">
        <v>0.375</v>
      </c>
      <c r="P231" s="143">
        <f t="shared" si="61"/>
        <v>1.35</v>
      </c>
      <c r="Q231" s="143">
        <v>1.5E-3</v>
      </c>
      <c r="R231" s="143">
        <f t="shared" si="62"/>
        <v>5.4000000000000003E-3</v>
      </c>
      <c r="S231" s="143">
        <v>0</v>
      </c>
      <c r="T231" s="144">
        <f t="shared" si="63"/>
        <v>0</v>
      </c>
      <c r="AR231" s="145" t="s">
        <v>220</v>
      </c>
      <c r="AT231" s="145" t="s">
        <v>154</v>
      </c>
      <c r="AU231" s="145" t="s">
        <v>82</v>
      </c>
      <c r="AY231" s="13" t="s">
        <v>151</v>
      </c>
      <c r="BE231" s="146">
        <f t="shared" si="64"/>
        <v>1678.82</v>
      </c>
      <c r="BF231" s="146">
        <f t="shared" si="65"/>
        <v>0</v>
      </c>
      <c r="BG231" s="146">
        <f t="shared" si="66"/>
        <v>0</v>
      </c>
      <c r="BH231" s="146">
        <f t="shared" si="67"/>
        <v>0</v>
      </c>
      <c r="BI231" s="146">
        <f t="shared" si="68"/>
        <v>0</v>
      </c>
      <c r="BJ231" s="13" t="s">
        <v>80</v>
      </c>
      <c r="BK231" s="146">
        <f t="shared" si="69"/>
        <v>1678.82</v>
      </c>
      <c r="BL231" s="13" t="s">
        <v>220</v>
      </c>
      <c r="BM231" s="145" t="s">
        <v>823</v>
      </c>
    </row>
    <row r="232" spans="2:65" s="1" customFormat="1" ht="33" customHeight="1" x14ac:dyDescent="0.2">
      <c r="B232" s="25"/>
      <c r="C232" s="135" t="s">
        <v>418</v>
      </c>
      <c r="D232" s="135" t="s">
        <v>154</v>
      </c>
      <c r="E232" s="136" t="s">
        <v>558</v>
      </c>
      <c r="F232" s="137" t="s">
        <v>559</v>
      </c>
      <c r="G232" s="138" t="s">
        <v>162</v>
      </c>
      <c r="H232" s="139">
        <v>16</v>
      </c>
      <c r="I232" s="140">
        <v>683.04</v>
      </c>
      <c r="J232" s="140">
        <f t="shared" si="60"/>
        <v>10928.64</v>
      </c>
      <c r="K232" s="141"/>
      <c r="L232" s="25"/>
      <c r="M232" s="142" t="s">
        <v>1</v>
      </c>
      <c r="N232" s="112" t="s">
        <v>38</v>
      </c>
      <c r="O232" s="143">
        <v>0.746</v>
      </c>
      <c r="P232" s="143">
        <f t="shared" si="61"/>
        <v>11.936</v>
      </c>
      <c r="Q232" s="143">
        <v>5.1999999999999998E-3</v>
      </c>
      <c r="R232" s="143">
        <f t="shared" si="62"/>
        <v>8.3199999999999996E-2</v>
      </c>
      <c r="S232" s="143">
        <v>0</v>
      </c>
      <c r="T232" s="144">
        <f t="shared" si="63"/>
        <v>0</v>
      </c>
      <c r="AR232" s="145" t="s">
        <v>220</v>
      </c>
      <c r="AT232" s="145" t="s">
        <v>154</v>
      </c>
      <c r="AU232" s="145" t="s">
        <v>82</v>
      </c>
      <c r="AY232" s="13" t="s">
        <v>151</v>
      </c>
      <c r="BE232" s="146">
        <f t="shared" si="64"/>
        <v>10928.64</v>
      </c>
      <c r="BF232" s="146">
        <f t="shared" si="65"/>
        <v>0</v>
      </c>
      <c r="BG232" s="146">
        <f t="shared" si="66"/>
        <v>0</v>
      </c>
      <c r="BH232" s="146">
        <f t="shared" si="67"/>
        <v>0</v>
      </c>
      <c r="BI232" s="146">
        <f t="shared" si="68"/>
        <v>0</v>
      </c>
      <c r="BJ232" s="13" t="s">
        <v>80</v>
      </c>
      <c r="BK232" s="146">
        <f t="shared" si="69"/>
        <v>10928.64</v>
      </c>
      <c r="BL232" s="13" t="s">
        <v>220</v>
      </c>
      <c r="BM232" s="145" t="s">
        <v>824</v>
      </c>
    </row>
    <row r="233" spans="2:65" s="1" customFormat="1" ht="16.5" customHeight="1" x14ac:dyDescent="0.2">
      <c r="B233" s="25"/>
      <c r="C233" s="150" t="s">
        <v>442</v>
      </c>
      <c r="D233" s="150" t="s">
        <v>313</v>
      </c>
      <c r="E233" s="151" t="s">
        <v>562</v>
      </c>
      <c r="F233" s="152" t="s">
        <v>563</v>
      </c>
      <c r="G233" s="153" t="s">
        <v>162</v>
      </c>
      <c r="H233" s="154">
        <v>17.600000000000001</v>
      </c>
      <c r="I233" s="155">
        <v>523</v>
      </c>
      <c r="J233" s="155">
        <f t="shared" si="60"/>
        <v>9204.7999999999993</v>
      </c>
      <c r="K233" s="156"/>
      <c r="L233" s="157"/>
      <c r="M233" s="158" t="s">
        <v>1</v>
      </c>
      <c r="N233" s="159" t="s">
        <v>38</v>
      </c>
      <c r="O233" s="143">
        <v>0</v>
      </c>
      <c r="P233" s="143">
        <f t="shared" si="61"/>
        <v>0</v>
      </c>
      <c r="Q233" s="143">
        <v>1.26E-2</v>
      </c>
      <c r="R233" s="143">
        <f t="shared" si="62"/>
        <v>0.22176000000000001</v>
      </c>
      <c r="S233" s="143">
        <v>0</v>
      </c>
      <c r="T233" s="144">
        <f t="shared" si="63"/>
        <v>0</v>
      </c>
      <c r="AR233" s="145" t="s">
        <v>286</v>
      </c>
      <c r="AT233" s="145" t="s">
        <v>313</v>
      </c>
      <c r="AU233" s="145" t="s">
        <v>82</v>
      </c>
      <c r="AY233" s="13" t="s">
        <v>151</v>
      </c>
      <c r="BE233" s="146">
        <f t="shared" si="64"/>
        <v>9204.7999999999993</v>
      </c>
      <c r="BF233" s="146">
        <f t="shared" si="65"/>
        <v>0</v>
      </c>
      <c r="BG233" s="146">
        <f t="shared" si="66"/>
        <v>0</v>
      </c>
      <c r="BH233" s="146">
        <f t="shared" si="67"/>
        <v>0</v>
      </c>
      <c r="BI233" s="146">
        <f t="shared" si="68"/>
        <v>0</v>
      </c>
      <c r="BJ233" s="13" t="s">
        <v>80</v>
      </c>
      <c r="BK233" s="146">
        <f t="shared" si="69"/>
        <v>9204.7999999999993</v>
      </c>
      <c r="BL233" s="13" t="s">
        <v>220</v>
      </c>
      <c r="BM233" s="145" t="s">
        <v>825</v>
      </c>
    </row>
    <row r="234" spans="2:65" s="1" customFormat="1" ht="21.75" customHeight="1" x14ac:dyDescent="0.2">
      <c r="B234" s="25"/>
      <c r="C234" s="135" t="s">
        <v>446</v>
      </c>
      <c r="D234" s="135" t="s">
        <v>154</v>
      </c>
      <c r="E234" s="136" t="s">
        <v>826</v>
      </c>
      <c r="F234" s="137" t="s">
        <v>827</v>
      </c>
      <c r="G234" s="138" t="s">
        <v>483</v>
      </c>
      <c r="H234" s="139">
        <v>1.1000000000000001</v>
      </c>
      <c r="I234" s="140">
        <v>195.71</v>
      </c>
      <c r="J234" s="140">
        <f t="shared" si="60"/>
        <v>215.28</v>
      </c>
      <c r="K234" s="141"/>
      <c r="L234" s="25"/>
      <c r="M234" s="142" t="s">
        <v>1</v>
      </c>
      <c r="N234" s="112" t="s">
        <v>38</v>
      </c>
      <c r="O234" s="143">
        <v>0.248</v>
      </c>
      <c r="P234" s="143">
        <f t="shared" si="61"/>
        <v>0.27280000000000004</v>
      </c>
      <c r="Q234" s="143">
        <v>5.5000000000000003E-4</v>
      </c>
      <c r="R234" s="143">
        <f t="shared" si="62"/>
        <v>6.0500000000000007E-4</v>
      </c>
      <c r="S234" s="143">
        <v>0</v>
      </c>
      <c r="T234" s="144">
        <f t="shared" si="63"/>
        <v>0</v>
      </c>
      <c r="AR234" s="145" t="s">
        <v>220</v>
      </c>
      <c r="AT234" s="145" t="s">
        <v>154</v>
      </c>
      <c r="AU234" s="145" t="s">
        <v>82</v>
      </c>
      <c r="AY234" s="13" t="s">
        <v>151</v>
      </c>
      <c r="BE234" s="146">
        <f t="shared" si="64"/>
        <v>215.28</v>
      </c>
      <c r="BF234" s="146">
        <f t="shared" si="65"/>
        <v>0</v>
      </c>
      <c r="BG234" s="146">
        <f t="shared" si="66"/>
        <v>0</v>
      </c>
      <c r="BH234" s="146">
        <f t="shared" si="67"/>
        <v>0</v>
      </c>
      <c r="BI234" s="146">
        <f t="shared" si="68"/>
        <v>0</v>
      </c>
      <c r="BJ234" s="13" t="s">
        <v>80</v>
      </c>
      <c r="BK234" s="146">
        <f t="shared" si="69"/>
        <v>215.28</v>
      </c>
      <c r="BL234" s="13" t="s">
        <v>220</v>
      </c>
      <c r="BM234" s="145" t="s">
        <v>828</v>
      </c>
    </row>
    <row r="235" spans="2:65" s="1" customFormat="1" ht="21.75" customHeight="1" x14ac:dyDescent="0.2">
      <c r="B235" s="25"/>
      <c r="C235" s="135" t="s">
        <v>450</v>
      </c>
      <c r="D235" s="135" t="s">
        <v>154</v>
      </c>
      <c r="E235" s="136" t="s">
        <v>566</v>
      </c>
      <c r="F235" s="137" t="s">
        <v>567</v>
      </c>
      <c r="G235" s="138" t="s">
        <v>483</v>
      </c>
      <c r="H235" s="139">
        <v>8</v>
      </c>
      <c r="I235" s="140">
        <v>136.13</v>
      </c>
      <c r="J235" s="140">
        <f t="shared" si="60"/>
        <v>1089.04</v>
      </c>
      <c r="K235" s="141"/>
      <c r="L235" s="25"/>
      <c r="M235" s="142" t="s">
        <v>1</v>
      </c>
      <c r="N235" s="112" t="s">
        <v>38</v>
      </c>
      <c r="O235" s="143">
        <v>0.16</v>
      </c>
      <c r="P235" s="143">
        <f t="shared" si="61"/>
        <v>1.28</v>
      </c>
      <c r="Q235" s="143">
        <v>5.0000000000000001E-4</v>
      </c>
      <c r="R235" s="143">
        <f t="shared" si="62"/>
        <v>4.0000000000000001E-3</v>
      </c>
      <c r="S235" s="143">
        <v>0</v>
      </c>
      <c r="T235" s="144">
        <f t="shared" si="63"/>
        <v>0</v>
      </c>
      <c r="AR235" s="145" t="s">
        <v>220</v>
      </c>
      <c r="AT235" s="145" t="s">
        <v>154</v>
      </c>
      <c r="AU235" s="145" t="s">
        <v>82</v>
      </c>
      <c r="AY235" s="13" t="s">
        <v>151</v>
      </c>
      <c r="BE235" s="146">
        <f t="shared" si="64"/>
        <v>1089.04</v>
      </c>
      <c r="BF235" s="146">
        <f t="shared" si="65"/>
        <v>0</v>
      </c>
      <c r="BG235" s="146">
        <f t="shared" si="66"/>
        <v>0</v>
      </c>
      <c r="BH235" s="146">
        <f t="shared" si="67"/>
        <v>0</v>
      </c>
      <c r="BI235" s="146">
        <f t="shared" si="68"/>
        <v>0</v>
      </c>
      <c r="BJ235" s="13" t="s">
        <v>80</v>
      </c>
      <c r="BK235" s="146">
        <f t="shared" si="69"/>
        <v>1089.04</v>
      </c>
      <c r="BL235" s="13" t="s">
        <v>220</v>
      </c>
      <c r="BM235" s="145" t="s">
        <v>829</v>
      </c>
    </row>
    <row r="236" spans="2:65" s="1" customFormat="1" ht="16.5" customHeight="1" x14ac:dyDescent="0.2">
      <c r="B236" s="25"/>
      <c r="C236" s="135" t="s">
        <v>454</v>
      </c>
      <c r="D236" s="135" t="s">
        <v>154</v>
      </c>
      <c r="E236" s="136" t="s">
        <v>570</v>
      </c>
      <c r="F236" s="137" t="s">
        <v>571</v>
      </c>
      <c r="G236" s="138" t="s">
        <v>483</v>
      </c>
      <c r="H236" s="139">
        <v>8</v>
      </c>
      <c r="I236" s="140">
        <v>50.68</v>
      </c>
      <c r="J236" s="140">
        <f t="shared" si="60"/>
        <v>405.44</v>
      </c>
      <c r="K236" s="141"/>
      <c r="L236" s="25"/>
      <c r="M236" s="142" t="s">
        <v>1</v>
      </c>
      <c r="N236" s="112" t="s">
        <v>38</v>
      </c>
      <c r="O236" s="143">
        <v>5.5E-2</v>
      </c>
      <c r="P236" s="143">
        <f t="shared" si="61"/>
        <v>0.44</v>
      </c>
      <c r="Q236" s="143">
        <v>3.0000000000000001E-5</v>
      </c>
      <c r="R236" s="143">
        <f t="shared" si="62"/>
        <v>2.4000000000000001E-4</v>
      </c>
      <c r="S236" s="143">
        <v>0</v>
      </c>
      <c r="T236" s="144">
        <f t="shared" si="63"/>
        <v>0</v>
      </c>
      <c r="AR236" s="145" t="s">
        <v>220</v>
      </c>
      <c r="AT236" s="145" t="s">
        <v>154</v>
      </c>
      <c r="AU236" s="145" t="s">
        <v>82</v>
      </c>
      <c r="AY236" s="13" t="s">
        <v>151</v>
      </c>
      <c r="BE236" s="146">
        <f t="shared" si="64"/>
        <v>405.44</v>
      </c>
      <c r="BF236" s="146">
        <f t="shared" si="65"/>
        <v>0</v>
      </c>
      <c r="BG236" s="146">
        <f t="shared" si="66"/>
        <v>0</v>
      </c>
      <c r="BH236" s="146">
        <f t="shared" si="67"/>
        <v>0</v>
      </c>
      <c r="BI236" s="146">
        <f t="shared" si="68"/>
        <v>0</v>
      </c>
      <c r="BJ236" s="13" t="s">
        <v>80</v>
      </c>
      <c r="BK236" s="146">
        <f t="shared" si="69"/>
        <v>405.44</v>
      </c>
      <c r="BL236" s="13" t="s">
        <v>220</v>
      </c>
      <c r="BM236" s="145" t="s">
        <v>830</v>
      </c>
    </row>
    <row r="237" spans="2:65" s="1" customFormat="1" ht="24.2" customHeight="1" x14ac:dyDescent="0.2">
      <c r="B237" s="25"/>
      <c r="C237" s="135" t="s">
        <v>458</v>
      </c>
      <c r="D237" s="135" t="s">
        <v>154</v>
      </c>
      <c r="E237" s="136" t="s">
        <v>574</v>
      </c>
      <c r="F237" s="137" t="s">
        <v>575</v>
      </c>
      <c r="G237" s="138" t="s">
        <v>162</v>
      </c>
      <c r="H237" s="139">
        <v>16</v>
      </c>
      <c r="I237" s="140">
        <v>26.17</v>
      </c>
      <c r="J237" s="140">
        <f t="shared" si="60"/>
        <v>418.72</v>
      </c>
      <c r="K237" s="141"/>
      <c r="L237" s="25"/>
      <c r="M237" s="142" t="s">
        <v>1</v>
      </c>
      <c r="N237" s="112" t="s">
        <v>38</v>
      </c>
      <c r="O237" s="143">
        <v>4.1000000000000002E-2</v>
      </c>
      <c r="P237" s="143">
        <f t="shared" si="61"/>
        <v>0.65600000000000003</v>
      </c>
      <c r="Q237" s="143">
        <v>4.5000000000000003E-5</v>
      </c>
      <c r="R237" s="143">
        <f t="shared" si="62"/>
        <v>7.2000000000000005E-4</v>
      </c>
      <c r="S237" s="143">
        <v>0</v>
      </c>
      <c r="T237" s="144">
        <f t="shared" si="63"/>
        <v>0</v>
      </c>
      <c r="AR237" s="145" t="s">
        <v>220</v>
      </c>
      <c r="AT237" s="145" t="s">
        <v>154</v>
      </c>
      <c r="AU237" s="145" t="s">
        <v>82</v>
      </c>
      <c r="AY237" s="13" t="s">
        <v>151</v>
      </c>
      <c r="BE237" s="146">
        <f t="shared" si="64"/>
        <v>418.72</v>
      </c>
      <c r="BF237" s="146">
        <f t="shared" si="65"/>
        <v>0</v>
      </c>
      <c r="BG237" s="146">
        <f t="shared" si="66"/>
        <v>0</v>
      </c>
      <c r="BH237" s="146">
        <f t="shared" si="67"/>
        <v>0</v>
      </c>
      <c r="BI237" s="146">
        <f t="shared" si="68"/>
        <v>0</v>
      </c>
      <c r="BJ237" s="13" t="s">
        <v>80</v>
      </c>
      <c r="BK237" s="146">
        <f t="shared" si="69"/>
        <v>418.72</v>
      </c>
      <c r="BL237" s="13" t="s">
        <v>220</v>
      </c>
      <c r="BM237" s="145" t="s">
        <v>831</v>
      </c>
    </row>
    <row r="238" spans="2:65" s="1" customFormat="1" ht="24.2" customHeight="1" x14ac:dyDescent="0.2">
      <c r="B238" s="25"/>
      <c r="C238" s="135" t="s">
        <v>462</v>
      </c>
      <c r="D238" s="135" t="s">
        <v>154</v>
      </c>
      <c r="E238" s="136" t="s">
        <v>578</v>
      </c>
      <c r="F238" s="137" t="s">
        <v>579</v>
      </c>
      <c r="G238" s="138" t="s">
        <v>209</v>
      </c>
      <c r="H238" s="139">
        <v>0.32100000000000001</v>
      </c>
      <c r="I238" s="140">
        <v>692.21</v>
      </c>
      <c r="J238" s="140">
        <f t="shared" si="60"/>
        <v>222.2</v>
      </c>
      <c r="K238" s="141"/>
      <c r="L238" s="25"/>
      <c r="M238" s="142" t="s">
        <v>1</v>
      </c>
      <c r="N238" s="112" t="s">
        <v>38</v>
      </c>
      <c r="O238" s="143">
        <v>1.548</v>
      </c>
      <c r="P238" s="143">
        <f t="shared" si="61"/>
        <v>0.49690800000000002</v>
      </c>
      <c r="Q238" s="143">
        <v>0</v>
      </c>
      <c r="R238" s="143">
        <f t="shared" si="62"/>
        <v>0</v>
      </c>
      <c r="S238" s="143">
        <v>0</v>
      </c>
      <c r="T238" s="144">
        <f t="shared" si="63"/>
        <v>0</v>
      </c>
      <c r="AR238" s="145" t="s">
        <v>220</v>
      </c>
      <c r="AT238" s="145" t="s">
        <v>154</v>
      </c>
      <c r="AU238" s="145" t="s">
        <v>82</v>
      </c>
      <c r="AY238" s="13" t="s">
        <v>151</v>
      </c>
      <c r="BE238" s="146">
        <f t="shared" si="64"/>
        <v>222.2</v>
      </c>
      <c r="BF238" s="146">
        <f t="shared" si="65"/>
        <v>0</v>
      </c>
      <c r="BG238" s="146">
        <f t="shared" si="66"/>
        <v>0</v>
      </c>
      <c r="BH238" s="146">
        <f t="shared" si="67"/>
        <v>0</v>
      </c>
      <c r="BI238" s="146">
        <f t="shared" si="68"/>
        <v>0</v>
      </c>
      <c r="BJ238" s="13" t="s">
        <v>80</v>
      </c>
      <c r="BK238" s="146">
        <f t="shared" si="69"/>
        <v>222.2</v>
      </c>
      <c r="BL238" s="13" t="s">
        <v>220</v>
      </c>
      <c r="BM238" s="145" t="s">
        <v>832</v>
      </c>
    </row>
    <row r="239" spans="2:65" s="1" customFormat="1" ht="24.2" customHeight="1" x14ac:dyDescent="0.2">
      <c r="B239" s="25"/>
      <c r="C239" s="135" t="s">
        <v>468</v>
      </c>
      <c r="D239" s="135" t="s">
        <v>154</v>
      </c>
      <c r="E239" s="136" t="s">
        <v>582</v>
      </c>
      <c r="F239" s="137" t="s">
        <v>583</v>
      </c>
      <c r="G239" s="138" t="s">
        <v>209</v>
      </c>
      <c r="H239" s="139">
        <v>0.32100000000000001</v>
      </c>
      <c r="I239" s="140">
        <v>534.24</v>
      </c>
      <c r="J239" s="140">
        <f t="shared" si="60"/>
        <v>171.49</v>
      </c>
      <c r="K239" s="141"/>
      <c r="L239" s="25"/>
      <c r="M239" s="142" t="s">
        <v>1</v>
      </c>
      <c r="N239" s="112" t="s">
        <v>38</v>
      </c>
      <c r="O239" s="143">
        <v>1.1399999999999999</v>
      </c>
      <c r="P239" s="143">
        <f t="shared" si="61"/>
        <v>0.36593999999999999</v>
      </c>
      <c r="Q239" s="143">
        <v>0</v>
      </c>
      <c r="R239" s="143">
        <f t="shared" si="62"/>
        <v>0</v>
      </c>
      <c r="S239" s="143">
        <v>0</v>
      </c>
      <c r="T239" s="144">
        <f t="shared" si="63"/>
        <v>0</v>
      </c>
      <c r="AR239" s="145" t="s">
        <v>220</v>
      </c>
      <c r="AT239" s="145" t="s">
        <v>154</v>
      </c>
      <c r="AU239" s="145" t="s">
        <v>82</v>
      </c>
      <c r="AY239" s="13" t="s">
        <v>151</v>
      </c>
      <c r="BE239" s="146">
        <f t="shared" si="64"/>
        <v>171.49</v>
      </c>
      <c r="BF239" s="146">
        <f t="shared" si="65"/>
        <v>0</v>
      </c>
      <c r="BG239" s="146">
        <f t="shared" si="66"/>
        <v>0</v>
      </c>
      <c r="BH239" s="146">
        <f t="shared" si="67"/>
        <v>0</v>
      </c>
      <c r="BI239" s="146">
        <f t="shared" si="68"/>
        <v>0</v>
      </c>
      <c r="BJ239" s="13" t="s">
        <v>80</v>
      </c>
      <c r="BK239" s="146">
        <f t="shared" si="69"/>
        <v>171.49</v>
      </c>
      <c r="BL239" s="13" t="s">
        <v>220</v>
      </c>
      <c r="BM239" s="145" t="s">
        <v>833</v>
      </c>
    </row>
    <row r="240" spans="2:65" s="11" customFormat="1" ht="22.9" customHeight="1" x14ac:dyDescent="0.2">
      <c r="B240" s="124"/>
      <c r="D240" s="125" t="s">
        <v>72</v>
      </c>
      <c r="E240" s="133" t="s">
        <v>585</v>
      </c>
      <c r="F240" s="133" t="s">
        <v>586</v>
      </c>
      <c r="J240" s="134">
        <f>BK240</f>
        <v>9973.43</v>
      </c>
      <c r="L240" s="124"/>
      <c r="M240" s="128"/>
      <c r="P240" s="129">
        <f>SUM(P241:P248)</f>
        <v>16.401584</v>
      </c>
      <c r="R240" s="129">
        <f>SUM(R241:R248)</f>
        <v>5.3480750400000006E-2</v>
      </c>
      <c r="T240" s="130">
        <f>SUM(T241:T248)</f>
        <v>1.6395750000000001E-2</v>
      </c>
      <c r="AR240" s="125" t="s">
        <v>82</v>
      </c>
      <c r="AT240" s="131" t="s">
        <v>72</v>
      </c>
      <c r="AU240" s="131" t="s">
        <v>80</v>
      </c>
      <c r="AY240" s="125" t="s">
        <v>151</v>
      </c>
      <c r="BK240" s="132">
        <f>SUM(BK241:BK248)</f>
        <v>9973.43</v>
      </c>
    </row>
    <row r="241" spans="2:65" s="1" customFormat="1" ht="24.2" customHeight="1" x14ac:dyDescent="0.2">
      <c r="B241" s="25"/>
      <c r="C241" s="135" t="s">
        <v>472</v>
      </c>
      <c r="D241" s="135" t="s">
        <v>154</v>
      </c>
      <c r="E241" s="136" t="s">
        <v>588</v>
      </c>
      <c r="F241" s="137" t="s">
        <v>589</v>
      </c>
      <c r="G241" s="138" t="s">
        <v>162</v>
      </c>
      <c r="H241" s="139">
        <v>109.30500000000001</v>
      </c>
      <c r="I241" s="140">
        <v>5.93</v>
      </c>
      <c r="J241" s="140">
        <f t="shared" ref="J241:J248" si="70">ROUND(I241*H241,2)</f>
        <v>648.17999999999995</v>
      </c>
      <c r="K241" s="141"/>
      <c r="L241" s="25"/>
      <c r="M241" s="142" t="s">
        <v>1</v>
      </c>
      <c r="N241" s="112" t="s">
        <v>38</v>
      </c>
      <c r="O241" s="143">
        <v>1.2E-2</v>
      </c>
      <c r="P241" s="143">
        <f t="shared" ref="P241:P248" si="71">O241*H241</f>
        <v>1.31166</v>
      </c>
      <c r="Q241" s="143">
        <v>0</v>
      </c>
      <c r="R241" s="143">
        <f t="shared" ref="R241:R248" si="72">Q241*H241</f>
        <v>0</v>
      </c>
      <c r="S241" s="143">
        <v>0</v>
      </c>
      <c r="T241" s="144">
        <f t="shared" ref="T241:T248" si="73">S241*H241</f>
        <v>0</v>
      </c>
      <c r="AR241" s="145" t="s">
        <v>220</v>
      </c>
      <c r="AT241" s="145" t="s">
        <v>154</v>
      </c>
      <c r="AU241" s="145" t="s">
        <v>82</v>
      </c>
      <c r="AY241" s="13" t="s">
        <v>151</v>
      </c>
      <c r="BE241" s="146">
        <f t="shared" ref="BE241:BE248" si="74">IF(N241="základní",J241,0)</f>
        <v>648.17999999999995</v>
      </c>
      <c r="BF241" s="146">
        <f t="shared" ref="BF241:BF248" si="75">IF(N241="snížená",J241,0)</f>
        <v>0</v>
      </c>
      <c r="BG241" s="146">
        <f t="shared" ref="BG241:BG248" si="76">IF(N241="zákl. přenesená",J241,0)</f>
        <v>0</v>
      </c>
      <c r="BH241" s="146">
        <f t="shared" ref="BH241:BH248" si="77">IF(N241="sníž. přenesená",J241,0)</f>
        <v>0</v>
      </c>
      <c r="BI241" s="146">
        <f t="shared" ref="BI241:BI248" si="78">IF(N241="nulová",J241,0)</f>
        <v>0</v>
      </c>
      <c r="BJ241" s="13" t="s">
        <v>80</v>
      </c>
      <c r="BK241" s="146">
        <f t="shared" ref="BK241:BK248" si="79">ROUND(I241*H241,2)</f>
        <v>648.17999999999995</v>
      </c>
      <c r="BL241" s="13" t="s">
        <v>220</v>
      </c>
      <c r="BM241" s="145" t="s">
        <v>834</v>
      </c>
    </row>
    <row r="242" spans="2:65" s="1" customFormat="1" ht="24.2" customHeight="1" x14ac:dyDescent="0.2">
      <c r="B242" s="25"/>
      <c r="C242" s="135" t="s">
        <v>476</v>
      </c>
      <c r="D242" s="135" t="s">
        <v>154</v>
      </c>
      <c r="E242" s="136" t="s">
        <v>592</v>
      </c>
      <c r="F242" s="137" t="s">
        <v>593</v>
      </c>
      <c r="G242" s="138" t="s">
        <v>162</v>
      </c>
      <c r="H242" s="139">
        <v>109.30500000000001</v>
      </c>
      <c r="I242" s="140">
        <v>17.489999999999998</v>
      </c>
      <c r="J242" s="140">
        <f t="shared" si="70"/>
        <v>1911.74</v>
      </c>
      <c r="K242" s="141"/>
      <c r="L242" s="25"/>
      <c r="M242" s="142" t="s">
        <v>1</v>
      </c>
      <c r="N242" s="112" t="s">
        <v>38</v>
      </c>
      <c r="O242" s="143">
        <v>3.5000000000000003E-2</v>
      </c>
      <c r="P242" s="143">
        <f t="shared" si="71"/>
        <v>3.8256750000000004</v>
      </c>
      <c r="Q242" s="143">
        <v>2.08E-6</v>
      </c>
      <c r="R242" s="143">
        <f t="shared" si="72"/>
        <v>2.2735440000000001E-4</v>
      </c>
      <c r="S242" s="143">
        <v>1.4999999999999999E-4</v>
      </c>
      <c r="T242" s="144">
        <f t="shared" si="73"/>
        <v>1.6395750000000001E-2</v>
      </c>
      <c r="AR242" s="145" t="s">
        <v>220</v>
      </c>
      <c r="AT242" s="145" t="s">
        <v>154</v>
      </c>
      <c r="AU242" s="145" t="s">
        <v>82</v>
      </c>
      <c r="AY242" s="13" t="s">
        <v>151</v>
      </c>
      <c r="BE242" s="146">
        <f t="shared" si="74"/>
        <v>1911.74</v>
      </c>
      <c r="BF242" s="146">
        <f t="shared" si="75"/>
        <v>0</v>
      </c>
      <c r="BG242" s="146">
        <f t="shared" si="76"/>
        <v>0</v>
      </c>
      <c r="BH242" s="146">
        <f t="shared" si="77"/>
        <v>0</v>
      </c>
      <c r="BI242" s="146">
        <f t="shared" si="78"/>
        <v>0</v>
      </c>
      <c r="BJ242" s="13" t="s">
        <v>80</v>
      </c>
      <c r="BK242" s="146">
        <f t="shared" si="79"/>
        <v>1911.74</v>
      </c>
      <c r="BL242" s="13" t="s">
        <v>220</v>
      </c>
      <c r="BM242" s="145" t="s">
        <v>835</v>
      </c>
    </row>
    <row r="243" spans="2:65" s="1" customFormat="1" ht="16.5" customHeight="1" x14ac:dyDescent="0.2">
      <c r="B243" s="25"/>
      <c r="C243" s="135" t="s">
        <v>480</v>
      </c>
      <c r="D243" s="135" t="s">
        <v>154</v>
      </c>
      <c r="E243" s="136" t="s">
        <v>596</v>
      </c>
      <c r="F243" s="137" t="s">
        <v>597</v>
      </c>
      <c r="G243" s="138" t="s">
        <v>162</v>
      </c>
      <c r="H243" s="139">
        <v>28.34</v>
      </c>
      <c r="I243" s="140">
        <v>5.93</v>
      </c>
      <c r="J243" s="140">
        <f t="shared" si="70"/>
        <v>168.06</v>
      </c>
      <c r="K243" s="141"/>
      <c r="L243" s="25"/>
      <c r="M243" s="142" t="s">
        <v>1</v>
      </c>
      <c r="N243" s="112" t="s">
        <v>38</v>
      </c>
      <c r="O243" s="143">
        <v>1.2E-2</v>
      </c>
      <c r="P243" s="143">
        <f t="shared" si="71"/>
        <v>0.34007999999999999</v>
      </c>
      <c r="Q243" s="143">
        <v>0</v>
      </c>
      <c r="R243" s="143">
        <f t="shared" si="72"/>
        <v>0</v>
      </c>
      <c r="S243" s="143">
        <v>0</v>
      </c>
      <c r="T243" s="144">
        <f t="shared" si="73"/>
        <v>0</v>
      </c>
      <c r="AR243" s="145" t="s">
        <v>220</v>
      </c>
      <c r="AT243" s="145" t="s">
        <v>154</v>
      </c>
      <c r="AU243" s="145" t="s">
        <v>82</v>
      </c>
      <c r="AY243" s="13" t="s">
        <v>151</v>
      </c>
      <c r="BE243" s="146">
        <f t="shared" si="74"/>
        <v>168.06</v>
      </c>
      <c r="BF243" s="146">
        <f t="shared" si="75"/>
        <v>0</v>
      </c>
      <c r="BG243" s="146">
        <f t="shared" si="76"/>
        <v>0</v>
      </c>
      <c r="BH243" s="146">
        <f t="shared" si="77"/>
        <v>0</v>
      </c>
      <c r="BI243" s="146">
        <f t="shared" si="78"/>
        <v>0</v>
      </c>
      <c r="BJ243" s="13" t="s">
        <v>80</v>
      </c>
      <c r="BK243" s="146">
        <f t="shared" si="79"/>
        <v>168.06</v>
      </c>
      <c r="BL243" s="13" t="s">
        <v>220</v>
      </c>
      <c r="BM243" s="145" t="s">
        <v>836</v>
      </c>
    </row>
    <row r="244" spans="2:65" s="1" customFormat="1" ht="16.5" customHeight="1" x14ac:dyDescent="0.2">
      <c r="B244" s="25"/>
      <c r="C244" s="150" t="s">
        <v>485</v>
      </c>
      <c r="D244" s="150" t="s">
        <v>313</v>
      </c>
      <c r="E244" s="151" t="s">
        <v>600</v>
      </c>
      <c r="F244" s="152" t="s">
        <v>601</v>
      </c>
      <c r="G244" s="153" t="s">
        <v>162</v>
      </c>
      <c r="H244" s="154">
        <v>29.757000000000001</v>
      </c>
      <c r="I244" s="155">
        <v>3.06</v>
      </c>
      <c r="J244" s="155">
        <f t="shared" si="70"/>
        <v>91.06</v>
      </c>
      <c r="K244" s="156"/>
      <c r="L244" s="157"/>
      <c r="M244" s="158" t="s">
        <v>1</v>
      </c>
      <c r="N244" s="159" t="s">
        <v>38</v>
      </c>
      <c r="O244" s="143">
        <v>0</v>
      </c>
      <c r="P244" s="143">
        <f t="shared" si="71"/>
        <v>0</v>
      </c>
      <c r="Q244" s="143">
        <v>0</v>
      </c>
      <c r="R244" s="143">
        <f t="shared" si="72"/>
        <v>0</v>
      </c>
      <c r="S244" s="143">
        <v>0</v>
      </c>
      <c r="T244" s="144">
        <f t="shared" si="73"/>
        <v>0</v>
      </c>
      <c r="AR244" s="145" t="s">
        <v>286</v>
      </c>
      <c r="AT244" s="145" t="s">
        <v>313</v>
      </c>
      <c r="AU244" s="145" t="s">
        <v>82</v>
      </c>
      <c r="AY244" s="13" t="s">
        <v>151</v>
      </c>
      <c r="BE244" s="146">
        <f t="shared" si="74"/>
        <v>91.06</v>
      </c>
      <c r="BF244" s="146">
        <f t="shared" si="75"/>
        <v>0</v>
      </c>
      <c r="BG244" s="146">
        <f t="shared" si="76"/>
        <v>0</v>
      </c>
      <c r="BH244" s="146">
        <f t="shared" si="77"/>
        <v>0</v>
      </c>
      <c r="BI244" s="146">
        <f t="shared" si="78"/>
        <v>0</v>
      </c>
      <c r="BJ244" s="13" t="s">
        <v>80</v>
      </c>
      <c r="BK244" s="146">
        <f t="shared" si="79"/>
        <v>91.06</v>
      </c>
      <c r="BL244" s="13" t="s">
        <v>220</v>
      </c>
      <c r="BM244" s="145" t="s">
        <v>837</v>
      </c>
    </row>
    <row r="245" spans="2:65" s="1" customFormat="1" ht="21.75" customHeight="1" x14ac:dyDescent="0.2">
      <c r="B245" s="25"/>
      <c r="C245" s="135" t="s">
        <v>489</v>
      </c>
      <c r="D245" s="135" t="s">
        <v>154</v>
      </c>
      <c r="E245" s="136" t="s">
        <v>604</v>
      </c>
      <c r="F245" s="137" t="s">
        <v>605</v>
      </c>
      <c r="G245" s="138" t="s">
        <v>162</v>
      </c>
      <c r="H245" s="139">
        <v>20.099</v>
      </c>
      <c r="I245" s="140">
        <v>7.9</v>
      </c>
      <c r="J245" s="140">
        <f t="shared" si="70"/>
        <v>158.78</v>
      </c>
      <c r="K245" s="141"/>
      <c r="L245" s="25"/>
      <c r="M245" s="142" t="s">
        <v>1</v>
      </c>
      <c r="N245" s="112" t="s">
        <v>38</v>
      </c>
      <c r="O245" s="143">
        <v>1.6E-2</v>
      </c>
      <c r="P245" s="143">
        <f t="shared" si="71"/>
        <v>0.32158400000000004</v>
      </c>
      <c r="Q245" s="143">
        <v>0</v>
      </c>
      <c r="R245" s="143">
        <f t="shared" si="72"/>
        <v>0</v>
      </c>
      <c r="S245" s="143">
        <v>0</v>
      </c>
      <c r="T245" s="144">
        <f t="shared" si="73"/>
        <v>0</v>
      </c>
      <c r="AR245" s="145" t="s">
        <v>220</v>
      </c>
      <c r="AT245" s="145" t="s">
        <v>154</v>
      </c>
      <c r="AU245" s="145" t="s">
        <v>82</v>
      </c>
      <c r="AY245" s="13" t="s">
        <v>151</v>
      </c>
      <c r="BE245" s="146">
        <f t="shared" si="74"/>
        <v>158.78</v>
      </c>
      <c r="BF245" s="146">
        <f t="shared" si="75"/>
        <v>0</v>
      </c>
      <c r="BG245" s="146">
        <f t="shared" si="76"/>
        <v>0</v>
      </c>
      <c r="BH245" s="146">
        <f t="shared" si="77"/>
        <v>0</v>
      </c>
      <c r="BI245" s="146">
        <f t="shared" si="78"/>
        <v>0</v>
      </c>
      <c r="BJ245" s="13" t="s">
        <v>80</v>
      </c>
      <c r="BK245" s="146">
        <f t="shared" si="79"/>
        <v>158.78</v>
      </c>
      <c r="BL245" s="13" t="s">
        <v>220</v>
      </c>
      <c r="BM245" s="145" t="s">
        <v>838</v>
      </c>
    </row>
    <row r="246" spans="2:65" s="1" customFormat="1" ht="16.5" customHeight="1" x14ac:dyDescent="0.2">
      <c r="B246" s="25"/>
      <c r="C246" s="150" t="s">
        <v>493</v>
      </c>
      <c r="D246" s="150" t="s">
        <v>313</v>
      </c>
      <c r="E246" s="151" t="s">
        <v>600</v>
      </c>
      <c r="F246" s="152" t="s">
        <v>601</v>
      </c>
      <c r="G246" s="153" t="s">
        <v>162</v>
      </c>
      <c r="H246" s="154">
        <v>21.103999999999999</v>
      </c>
      <c r="I246" s="155">
        <v>3.06</v>
      </c>
      <c r="J246" s="155">
        <f t="shared" si="70"/>
        <v>64.58</v>
      </c>
      <c r="K246" s="156"/>
      <c r="L246" s="157"/>
      <c r="M246" s="158" t="s">
        <v>1</v>
      </c>
      <c r="N246" s="159" t="s">
        <v>38</v>
      </c>
      <c r="O246" s="143">
        <v>0</v>
      </c>
      <c r="P246" s="143">
        <f t="shared" si="71"/>
        <v>0</v>
      </c>
      <c r="Q246" s="143">
        <v>0</v>
      </c>
      <c r="R246" s="143">
        <f t="shared" si="72"/>
        <v>0</v>
      </c>
      <c r="S246" s="143">
        <v>0</v>
      </c>
      <c r="T246" s="144">
        <f t="shared" si="73"/>
        <v>0</v>
      </c>
      <c r="AR246" s="145" t="s">
        <v>286</v>
      </c>
      <c r="AT246" s="145" t="s">
        <v>313</v>
      </c>
      <c r="AU246" s="145" t="s">
        <v>82</v>
      </c>
      <c r="AY246" s="13" t="s">
        <v>151</v>
      </c>
      <c r="BE246" s="146">
        <f t="shared" si="74"/>
        <v>64.58</v>
      </c>
      <c r="BF246" s="146">
        <f t="shared" si="75"/>
        <v>0</v>
      </c>
      <c r="BG246" s="146">
        <f t="shared" si="76"/>
        <v>0</v>
      </c>
      <c r="BH246" s="146">
        <f t="shared" si="77"/>
        <v>0</v>
      </c>
      <c r="BI246" s="146">
        <f t="shared" si="78"/>
        <v>0</v>
      </c>
      <c r="BJ246" s="13" t="s">
        <v>80</v>
      </c>
      <c r="BK246" s="146">
        <f t="shared" si="79"/>
        <v>64.58</v>
      </c>
      <c r="BL246" s="13" t="s">
        <v>220</v>
      </c>
      <c r="BM246" s="145" t="s">
        <v>839</v>
      </c>
    </row>
    <row r="247" spans="2:65" s="1" customFormat="1" ht="24.2" customHeight="1" x14ac:dyDescent="0.2">
      <c r="B247" s="25"/>
      <c r="C247" s="135" t="s">
        <v>497</v>
      </c>
      <c r="D247" s="135" t="s">
        <v>154</v>
      </c>
      <c r="E247" s="136" t="s">
        <v>610</v>
      </c>
      <c r="F247" s="137" t="s">
        <v>611</v>
      </c>
      <c r="G247" s="138" t="s">
        <v>162</v>
      </c>
      <c r="H247" s="139">
        <v>109.30500000000001</v>
      </c>
      <c r="I247" s="140">
        <v>18.95</v>
      </c>
      <c r="J247" s="140">
        <f t="shared" si="70"/>
        <v>2071.33</v>
      </c>
      <c r="K247" s="141"/>
      <c r="L247" s="25"/>
      <c r="M247" s="142" t="s">
        <v>1</v>
      </c>
      <c r="N247" s="112" t="s">
        <v>38</v>
      </c>
      <c r="O247" s="143">
        <v>3.3000000000000002E-2</v>
      </c>
      <c r="P247" s="143">
        <f t="shared" si="71"/>
        <v>3.6070650000000004</v>
      </c>
      <c r="Q247" s="143">
        <v>2.0120000000000001E-4</v>
      </c>
      <c r="R247" s="143">
        <f t="shared" si="72"/>
        <v>2.1992166000000004E-2</v>
      </c>
      <c r="S247" s="143">
        <v>0</v>
      </c>
      <c r="T247" s="144">
        <f t="shared" si="73"/>
        <v>0</v>
      </c>
      <c r="AR247" s="145" t="s">
        <v>220</v>
      </c>
      <c r="AT247" s="145" t="s">
        <v>154</v>
      </c>
      <c r="AU247" s="145" t="s">
        <v>82</v>
      </c>
      <c r="AY247" s="13" t="s">
        <v>151</v>
      </c>
      <c r="BE247" s="146">
        <f t="shared" si="74"/>
        <v>2071.33</v>
      </c>
      <c r="BF247" s="146">
        <f t="shared" si="75"/>
        <v>0</v>
      </c>
      <c r="BG247" s="146">
        <f t="shared" si="76"/>
        <v>0</v>
      </c>
      <c r="BH247" s="146">
        <f t="shared" si="77"/>
        <v>0</v>
      </c>
      <c r="BI247" s="146">
        <f t="shared" si="78"/>
        <v>0</v>
      </c>
      <c r="BJ247" s="13" t="s">
        <v>80</v>
      </c>
      <c r="BK247" s="146">
        <f t="shared" si="79"/>
        <v>2071.33</v>
      </c>
      <c r="BL247" s="13" t="s">
        <v>220</v>
      </c>
      <c r="BM247" s="145" t="s">
        <v>840</v>
      </c>
    </row>
    <row r="248" spans="2:65" s="1" customFormat="1" ht="24.2" customHeight="1" x14ac:dyDescent="0.2">
      <c r="B248" s="25"/>
      <c r="C248" s="135" t="s">
        <v>501</v>
      </c>
      <c r="D248" s="135" t="s">
        <v>154</v>
      </c>
      <c r="E248" s="136" t="s">
        <v>614</v>
      </c>
      <c r="F248" s="137" t="s">
        <v>615</v>
      </c>
      <c r="G248" s="138" t="s">
        <v>162</v>
      </c>
      <c r="H248" s="139">
        <v>109.30500000000001</v>
      </c>
      <c r="I248" s="140">
        <v>44.46</v>
      </c>
      <c r="J248" s="140">
        <f t="shared" si="70"/>
        <v>4859.7</v>
      </c>
      <c r="K248" s="141"/>
      <c r="L248" s="25"/>
      <c r="M248" s="160" t="s">
        <v>1</v>
      </c>
      <c r="N248" s="161" t="s">
        <v>38</v>
      </c>
      <c r="O248" s="162">
        <v>6.4000000000000001E-2</v>
      </c>
      <c r="P248" s="162">
        <f t="shared" si="71"/>
        <v>6.9955200000000008</v>
      </c>
      <c r="Q248" s="162">
        <v>2.8600000000000001E-4</v>
      </c>
      <c r="R248" s="162">
        <f t="shared" si="72"/>
        <v>3.1261230000000001E-2</v>
      </c>
      <c r="S248" s="162">
        <v>0</v>
      </c>
      <c r="T248" s="163">
        <f t="shared" si="73"/>
        <v>0</v>
      </c>
      <c r="AR248" s="145" t="s">
        <v>220</v>
      </c>
      <c r="AT248" s="145" t="s">
        <v>154</v>
      </c>
      <c r="AU248" s="145" t="s">
        <v>82</v>
      </c>
      <c r="AY248" s="13" t="s">
        <v>151</v>
      </c>
      <c r="BE248" s="146">
        <f t="shared" si="74"/>
        <v>4859.7</v>
      </c>
      <c r="BF248" s="146">
        <f t="shared" si="75"/>
        <v>0</v>
      </c>
      <c r="BG248" s="146">
        <f t="shared" si="76"/>
        <v>0</v>
      </c>
      <c r="BH248" s="146">
        <f t="shared" si="77"/>
        <v>0</v>
      </c>
      <c r="BI248" s="146">
        <f t="shared" si="78"/>
        <v>0</v>
      </c>
      <c r="BJ248" s="13" t="s">
        <v>80</v>
      </c>
      <c r="BK248" s="146">
        <f t="shared" si="79"/>
        <v>4859.7</v>
      </c>
      <c r="BL248" s="13" t="s">
        <v>220</v>
      </c>
      <c r="BM248" s="145" t="s">
        <v>841</v>
      </c>
    </row>
    <row r="249" spans="2:65" s="1" customFormat="1" ht="6.95" customHeight="1" x14ac:dyDescent="0.2">
      <c r="B249" s="37"/>
      <c r="C249" s="38"/>
      <c r="D249" s="38"/>
      <c r="E249" s="38"/>
      <c r="F249" s="38"/>
      <c r="G249" s="38"/>
      <c r="H249" s="38"/>
      <c r="I249" s="38"/>
      <c r="J249" s="38"/>
      <c r="K249" s="38"/>
      <c r="L249" s="25"/>
    </row>
  </sheetData>
  <sheetProtection algorithmName="SHA-512" hashValue="idi2JsmgYkVVXBRW80BgFzyugAgJZgsvNRFwguGOtB3VuNPaazqlvoqZgS3V7OsAc5YdR9CRqKfyZWohyFBB9w==" saltValue="YRrS2uE76TFMKpXmvsfOdgF4Jz7mlA8dJhiMiLF+xQt7heCURlL9BoUOfKqHpNq4jWrj+g/PmBncqgqDPre+8A==" spinCount="100000" sheet="1" objects="1" scenarios="1" formatColumns="0" formatRows="0" autoFilter="0"/>
  <autoFilter ref="C136:K248" xr:uid="{00000000-0009-0000-0000-000003000000}"/>
  <mergeCells count="12">
    <mergeCell ref="E129:H129"/>
    <mergeCell ref="L2:V2"/>
    <mergeCell ref="E85:H85"/>
    <mergeCell ref="E87:H87"/>
    <mergeCell ref="E89:H89"/>
    <mergeCell ref="E125:H125"/>
    <mergeCell ref="E127:H12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478"/>
  <sheetViews>
    <sheetView showGridLines="0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3" t="s">
        <v>96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82</v>
      </c>
    </row>
    <row r="4" spans="2:46" ht="24.95" customHeight="1" x14ac:dyDescent="0.2">
      <c r="B4" s="16"/>
      <c r="D4" s="17" t="s">
        <v>109</v>
      </c>
      <c r="L4" s="16"/>
      <c r="M4" s="86" t="s">
        <v>10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26.25" customHeight="1" x14ac:dyDescent="0.2">
      <c r="B7" s="16"/>
      <c r="E7" s="202" t="str">
        <f>'Rekapitulace stavby'!K6</f>
        <v>Stavební úpravy, přístavba a nástavba objektu - Objekt občanského vybavení a umístění TČ</v>
      </c>
      <c r="F7" s="203"/>
      <c r="G7" s="203"/>
      <c r="H7" s="203"/>
      <c r="L7" s="16"/>
    </row>
    <row r="8" spans="2:46" ht="12" customHeight="1" x14ac:dyDescent="0.2">
      <c r="B8" s="16"/>
      <c r="D8" s="22" t="s">
        <v>110</v>
      </c>
      <c r="L8" s="16"/>
    </row>
    <row r="9" spans="2:46" s="1" customFormat="1" ht="16.5" customHeight="1" x14ac:dyDescent="0.2">
      <c r="B9" s="25"/>
      <c r="E9" s="202" t="s">
        <v>111</v>
      </c>
      <c r="F9" s="201"/>
      <c r="G9" s="201"/>
      <c r="H9" s="201"/>
      <c r="L9" s="25"/>
    </row>
    <row r="10" spans="2:46" s="1" customFormat="1" ht="12" customHeight="1" x14ac:dyDescent="0.2">
      <c r="B10" s="25"/>
      <c r="D10" s="22" t="s">
        <v>112</v>
      </c>
      <c r="L10" s="25"/>
    </row>
    <row r="11" spans="2:46" s="1" customFormat="1" ht="16.5" customHeight="1" x14ac:dyDescent="0.2">
      <c r="B11" s="25"/>
      <c r="E11" s="192" t="s">
        <v>842</v>
      </c>
      <c r="F11" s="201"/>
      <c r="G11" s="201"/>
      <c r="H11" s="201"/>
      <c r="L11" s="25"/>
    </row>
    <row r="12" spans="2:46" s="1" customFormat="1" x14ac:dyDescent="0.2">
      <c r="B12" s="25"/>
      <c r="L12" s="25"/>
    </row>
    <row r="13" spans="2:46" s="1" customFormat="1" ht="12" customHeight="1" x14ac:dyDescent="0.2">
      <c r="B13" s="25"/>
      <c r="D13" s="22" t="s">
        <v>16</v>
      </c>
      <c r="F13" s="20" t="s">
        <v>1</v>
      </c>
      <c r="I13" s="22" t="s">
        <v>17</v>
      </c>
      <c r="J13" s="20" t="s">
        <v>1</v>
      </c>
      <c r="L13" s="25"/>
    </row>
    <row r="14" spans="2:46" s="1" customFormat="1" ht="12" customHeight="1" x14ac:dyDescent="0.2">
      <c r="B14" s="25"/>
      <c r="D14" s="22" t="s">
        <v>18</v>
      </c>
      <c r="F14" s="20" t="s">
        <v>19</v>
      </c>
      <c r="I14" s="22" t="s">
        <v>20</v>
      </c>
      <c r="J14" s="45" t="str">
        <f>'Rekapitulace stavby'!AN8</f>
        <v>12. 4. 2023</v>
      </c>
      <c r="L14" s="25"/>
    </row>
    <row r="15" spans="2:46" s="1" customFormat="1" ht="10.9" customHeight="1" x14ac:dyDescent="0.2">
      <c r="B15" s="25"/>
      <c r="L15" s="25"/>
    </row>
    <row r="16" spans="2:46" s="1" customFormat="1" ht="12" customHeight="1" x14ac:dyDescent="0.2">
      <c r="B16" s="25"/>
      <c r="D16" s="22" t="s">
        <v>22</v>
      </c>
      <c r="I16" s="22" t="s">
        <v>23</v>
      </c>
      <c r="J16" s="20" t="s">
        <v>1</v>
      </c>
      <c r="L16" s="25"/>
    </row>
    <row r="17" spans="2:12" s="1" customFormat="1" ht="18" customHeight="1" x14ac:dyDescent="0.2">
      <c r="B17" s="25"/>
      <c r="E17" s="20" t="s">
        <v>24</v>
      </c>
      <c r="I17" s="22" t="s">
        <v>25</v>
      </c>
      <c r="J17" s="20" t="s">
        <v>1</v>
      </c>
      <c r="L17" s="25"/>
    </row>
    <row r="18" spans="2:12" s="1" customFormat="1" ht="6.95" customHeight="1" x14ac:dyDescent="0.2">
      <c r="B18" s="25"/>
      <c r="L18" s="25"/>
    </row>
    <row r="19" spans="2:12" s="1" customFormat="1" ht="12" customHeight="1" x14ac:dyDescent="0.2">
      <c r="B19" s="25"/>
      <c r="D19" s="22" t="s">
        <v>26</v>
      </c>
      <c r="I19" s="22" t="s">
        <v>23</v>
      </c>
      <c r="J19" s="20" t="str">
        <f>'Rekapitulace stavby'!AN13</f>
        <v/>
      </c>
      <c r="L19" s="25"/>
    </row>
    <row r="20" spans="2:12" s="1" customFormat="1" ht="18" customHeight="1" x14ac:dyDescent="0.2">
      <c r="B20" s="25"/>
      <c r="E20" s="172" t="str">
        <f>'Rekapitulace stavby'!E14</f>
        <v xml:space="preserve"> </v>
      </c>
      <c r="F20" s="172"/>
      <c r="G20" s="172"/>
      <c r="H20" s="172"/>
      <c r="I20" s="22" t="s">
        <v>25</v>
      </c>
      <c r="J20" s="20" t="str">
        <f>'Rekapitulace stavby'!AN14</f>
        <v/>
      </c>
      <c r="L20" s="25"/>
    </row>
    <row r="21" spans="2:12" s="1" customFormat="1" ht="6.95" customHeight="1" x14ac:dyDescent="0.2">
      <c r="B21" s="25"/>
      <c r="L21" s="25"/>
    </row>
    <row r="22" spans="2:12" s="1" customFormat="1" ht="12" customHeight="1" x14ac:dyDescent="0.2">
      <c r="B22" s="25"/>
      <c r="D22" s="22" t="s">
        <v>28</v>
      </c>
      <c r="I22" s="22" t="s">
        <v>23</v>
      </c>
      <c r="J22" s="20" t="s">
        <v>1</v>
      </c>
      <c r="L22" s="25"/>
    </row>
    <row r="23" spans="2:12" s="1" customFormat="1" ht="18" customHeight="1" x14ac:dyDescent="0.2">
      <c r="B23" s="25"/>
      <c r="E23" s="20" t="s">
        <v>29</v>
      </c>
      <c r="I23" s="22" t="s">
        <v>25</v>
      </c>
      <c r="J23" s="20" t="s">
        <v>1</v>
      </c>
      <c r="L23" s="25"/>
    </row>
    <row r="24" spans="2:12" s="1" customFormat="1" ht="6.95" customHeight="1" x14ac:dyDescent="0.2">
      <c r="B24" s="25"/>
      <c r="L24" s="25"/>
    </row>
    <row r="25" spans="2:12" s="1" customFormat="1" ht="12" customHeight="1" x14ac:dyDescent="0.2">
      <c r="B25" s="25"/>
      <c r="D25" s="22" t="s">
        <v>31</v>
      </c>
      <c r="I25" s="22" t="s">
        <v>23</v>
      </c>
      <c r="J25" s="20" t="s">
        <v>1</v>
      </c>
      <c r="L25" s="25"/>
    </row>
    <row r="26" spans="2:12" s="1" customFormat="1" ht="18" customHeight="1" x14ac:dyDescent="0.2">
      <c r="B26" s="25"/>
      <c r="E26" s="20" t="s">
        <v>29</v>
      </c>
      <c r="I26" s="22" t="s">
        <v>25</v>
      </c>
      <c r="J26" s="20" t="s">
        <v>1</v>
      </c>
      <c r="L26" s="25"/>
    </row>
    <row r="27" spans="2:12" s="1" customFormat="1" ht="6.95" customHeight="1" x14ac:dyDescent="0.2">
      <c r="B27" s="25"/>
      <c r="L27" s="25"/>
    </row>
    <row r="28" spans="2:12" s="1" customFormat="1" ht="12" customHeight="1" x14ac:dyDescent="0.2">
      <c r="B28" s="25"/>
      <c r="D28" s="22" t="s">
        <v>32</v>
      </c>
      <c r="L28" s="25"/>
    </row>
    <row r="29" spans="2:12" s="7" customFormat="1" ht="16.5" customHeight="1" x14ac:dyDescent="0.2">
      <c r="B29" s="87"/>
      <c r="E29" s="174" t="s">
        <v>1</v>
      </c>
      <c r="F29" s="174"/>
      <c r="G29" s="174"/>
      <c r="H29" s="174"/>
      <c r="L29" s="87"/>
    </row>
    <row r="30" spans="2:12" s="1" customFormat="1" ht="6.95" customHeight="1" x14ac:dyDescent="0.2">
      <c r="B30" s="25"/>
      <c r="L30" s="25"/>
    </row>
    <row r="31" spans="2:12" s="1" customFormat="1" ht="6.95" customHeight="1" x14ac:dyDescent="0.2">
      <c r="B31" s="25"/>
      <c r="D31" s="46"/>
      <c r="E31" s="46"/>
      <c r="F31" s="46"/>
      <c r="G31" s="46"/>
      <c r="H31" s="46"/>
      <c r="I31" s="46"/>
      <c r="J31" s="46"/>
      <c r="K31" s="46"/>
      <c r="L31" s="25"/>
    </row>
    <row r="32" spans="2:12" s="1" customFormat="1" ht="14.45" customHeight="1" x14ac:dyDescent="0.2">
      <c r="B32" s="25"/>
      <c r="D32" s="20" t="s">
        <v>114</v>
      </c>
      <c r="J32" s="88">
        <f>J98</f>
        <v>6236673.9300000006</v>
      </c>
      <c r="L32" s="25"/>
    </row>
    <row r="33" spans="2:12" s="1" customFormat="1" ht="14.45" customHeight="1" x14ac:dyDescent="0.2">
      <c r="B33" s="25"/>
      <c r="D33" s="89" t="s">
        <v>115</v>
      </c>
      <c r="J33" s="88">
        <f>J126</f>
        <v>0</v>
      </c>
      <c r="L33" s="25"/>
    </row>
    <row r="34" spans="2:12" s="1" customFormat="1" ht="25.35" customHeight="1" x14ac:dyDescent="0.2">
      <c r="B34" s="25"/>
      <c r="D34" s="90" t="s">
        <v>33</v>
      </c>
      <c r="J34" s="59">
        <f>ROUND(J32 + J33, 2)</f>
        <v>6236673.9299999997</v>
      </c>
      <c r="L34" s="25"/>
    </row>
    <row r="35" spans="2:12" s="1" customFormat="1" ht="6.95" customHeight="1" x14ac:dyDescent="0.2">
      <c r="B35" s="25"/>
      <c r="D35" s="46"/>
      <c r="E35" s="46"/>
      <c r="F35" s="46"/>
      <c r="G35" s="46"/>
      <c r="H35" s="46"/>
      <c r="I35" s="46"/>
      <c r="J35" s="46"/>
      <c r="K35" s="46"/>
      <c r="L35" s="25"/>
    </row>
    <row r="36" spans="2:12" s="1" customFormat="1" ht="14.45" customHeight="1" x14ac:dyDescent="0.2">
      <c r="B36" s="25"/>
      <c r="F36" s="28" t="s">
        <v>35</v>
      </c>
      <c r="I36" s="28" t="s">
        <v>34</v>
      </c>
      <c r="J36" s="28" t="s">
        <v>36</v>
      </c>
      <c r="L36" s="25"/>
    </row>
    <row r="37" spans="2:12" s="1" customFormat="1" ht="14.45" customHeight="1" x14ac:dyDescent="0.2">
      <c r="B37" s="25"/>
      <c r="D37" s="48" t="s">
        <v>37</v>
      </c>
      <c r="E37" s="22" t="s">
        <v>38</v>
      </c>
      <c r="F37" s="79">
        <f>ROUND((SUM(BE126:BE127) + SUM(BE149:BE477)),  2)</f>
        <v>6236673.9299999997</v>
      </c>
      <c r="I37" s="91">
        <v>0.21</v>
      </c>
      <c r="J37" s="79">
        <f>ROUND(((SUM(BE126:BE127) + SUM(BE149:BE477))*I37),  2)</f>
        <v>1309701.53</v>
      </c>
      <c r="L37" s="25"/>
    </row>
    <row r="38" spans="2:12" s="1" customFormat="1" ht="14.45" customHeight="1" x14ac:dyDescent="0.2">
      <c r="B38" s="25"/>
      <c r="E38" s="22" t="s">
        <v>39</v>
      </c>
      <c r="F38" s="79">
        <f>ROUND((SUM(BF126:BF127) + SUM(BF149:BF477)),  2)</f>
        <v>0</v>
      </c>
      <c r="I38" s="91">
        <v>0.15</v>
      </c>
      <c r="J38" s="79">
        <f>ROUND(((SUM(BF126:BF127) + SUM(BF149:BF477))*I38),  2)</f>
        <v>0</v>
      </c>
      <c r="L38" s="25"/>
    </row>
    <row r="39" spans="2:12" s="1" customFormat="1" ht="14.45" hidden="1" customHeight="1" x14ac:dyDescent="0.2">
      <c r="B39" s="25"/>
      <c r="E39" s="22" t="s">
        <v>40</v>
      </c>
      <c r="F39" s="79">
        <f>ROUND((SUM(BG126:BG127) + SUM(BG149:BG477)),  2)</f>
        <v>0</v>
      </c>
      <c r="I39" s="91">
        <v>0.21</v>
      </c>
      <c r="J39" s="79">
        <f>0</f>
        <v>0</v>
      </c>
      <c r="L39" s="25"/>
    </row>
    <row r="40" spans="2:12" s="1" customFormat="1" ht="14.45" hidden="1" customHeight="1" x14ac:dyDescent="0.2">
      <c r="B40" s="25"/>
      <c r="E40" s="22" t="s">
        <v>41</v>
      </c>
      <c r="F40" s="79">
        <f>ROUND((SUM(BH126:BH127) + SUM(BH149:BH477)),  2)</f>
        <v>0</v>
      </c>
      <c r="I40" s="91">
        <v>0.15</v>
      </c>
      <c r="J40" s="79">
        <f>0</f>
        <v>0</v>
      </c>
      <c r="L40" s="25"/>
    </row>
    <row r="41" spans="2:12" s="1" customFormat="1" ht="14.45" hidden="1" customHeight="1" x14ac:dyDescent="0.2">
      <c r="B41" s="25"/>
      <c r="E41" s="22" t="s">
        <v>42</v>
      </c>
      <c r="F41" s="79">
        <f>ROUND((SUM(BI126:BI127) + SUM(BI149:BI477)),  2)</f>
        <v>0</v>
      </c>
      <c r="I41" s="91">
        <v>0</v>
      </c>
      <c r="J41" s="79">
        <f>0</f>
        <v>0</v>
      </c>
      <c r="L41" s="25"/>
    </row>
    <row r="42" spans="2:12" s="1" customFormat="1" ht="6.95" customHeight="1" x14ac:dyDescent="0.2">
      <c r="B42" s="25"/>
      <c r="L42" s="25"/>
    </row>
    <row r="43" spans="2:12" s="1" customFormat="1" ht="25.35" customHeight="1" x14ac:dyDescent="0.2">
      <c r="B43" s="25"/>
      <c r="C43" s="92"/>
      <c r="D43" s="93" t="s">
        <v>43</v>
      </c>
      <c r="E43" s="50"/>
      <c r="F43" s="50"/>
      <c r="G43" s="94" t="s">
        <v>44</v>
      </c>
      <c r="H43" s="95" t="s">
        <v>45</v>
      </c>
      <c r="I43" s="50"/>
      <c r="J43" s="96">
        <f>SUM(J34:J41)</f>
        <v>7546375.46</v>
      </c>
      <c r="K43" s="97"/>
      <c r="L43" s="25"/>
    </row>
    <row r="44" spans="2:12" s="1" customFormat="1" ht="14.45" customHeight="1" x14ac:dyDescent="0.2">
      <c r="B44" s="25"/>
      <c r="L44" s="25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46</v>
      </c>
      <c r="E50" s="35"/>
      <c r="F50" s="35"/>
      <c r="G50" s="34" t="s">
        <v>47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48</v>
      </c>
      <c r="E61" s="27"/>
      <c r="F61" s="98" t="s">
        <v>49</v>
      </c>
      <c r="G61" s="36" t="s">
        <v>48</v>
      </c>
      <c r="H61" s="27"/>
      <c r="I61" s="27"/>
      <c r="J61" s="99" t="s">
        <v>49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50</v>
      </c>
      <c r="E65" s="35"/>
      <c r="F65" s="35"/>
      <c r="G65" s="34" t="s">
        <v>51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48</v>
      </c>
      <c r="E76" s="27"/>
      <c r="F76" s="98" t="s">
        <v>49</v>
      </c>
      <c r="G76" s="36" t="s">
        <v>48</v>
      </c>
      <c r="H76" s="27"/>
      <c r="I76" s="27"/>
      <c r="J76" s="99" t="s">
        <v>49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12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12" s="1" customFormat="1" ht="24.95" customHeight="1" x14ac:dyDescent="0.2">
      <c r="B82" s="25"/>
      <c r="C82" s="17" t="s">
        <v>116</v>
      </c>
      <c r="L82" s="25"/>
    </row>
    <row r="83" spans="2:12" s="1" customFormat="1" ht="6.95" customHeight="1" x14ac:dyDescent="0.2">
      <c r="B83" s="25"/>
      <c r="L83" s="25"/>
    </row>
    <row r="84" spans="2:12" s="1" customFormat="1" ht="12" customHeight="1" x14ac:dyDescent="0.2">
      <c r="B84" s="25"/>
      <c r="C84" s="22" t="s">
        <v>14</v>
      </c>
      <c r="L84" s="25"/>
    </row>
    <row r="85" spans="2:12" s="1" customFormat="1" ht="26.25" customHeight="1" x14ac:dyDescent="0.2">
      <c r="B85" s="25"/>
      <c r="E85" s="202" t="str">
        <f>E7</f>
        <v>Stavební úpravy, přístavba a nástavba objektu - Objekt občanského vybavení a umístění TČ</v>
      </c>
      <c r="F85" s="203"/>
      <c r="G85" s="203"/>
      <c r="H85" s="203"/>
      <c r="L85" s="25"/>
    </row>
    <row r="86" spans="2:12" ht="12" customHeight="1" x14ac:dyDescent="0.2">
      <c r="B86" s="16"/>
      <c r="C86" s="22" t="s">
        <v>110</v>
      </c>
      <c r="L86" s="16"/>
    </row>
    <row r="87" spans="2:12" s="1" customFormat="1" ht="16.5" customHeight="1" x14ac:dyDescent="0.2">
      <c r="B87" s="25"/>
      <c r="E87" s="202" t="s">
        <v>111</v>
      </c>
      <c r="F87" s="201"/>
      <c r="G87" s="201"/>
      <c r="H87" s="201"/>
      <c r="L87" s="25"/>
    </row>
    <row r="88" spans="2:12" s="1" customFormat="1" ht="12" customHeight="1" x14ac:dyDescent="0.2">
      <c r="B88" s="25"/>
      <c r="C88" s="22" t="s">
        <v>112</v>
      </c>
      <c r="L88" s="25"/>
    </row>
    <row r="89" spans="2:12" s="1" customFormat="1" ht="16.5" customHeight="1" x14ac:dyDescent="0.2">
      <c r="B89" s="25"/>
      <c r="E89" s="192" t="str">
        <f>E11</f>
        <v>D4 - Přístavba, nástavba, 2.NP</v>
      </c>
      <c r="F89" s="201"/>
      <c r="G89" s="201"/>
      <c r="H89" s="201"/>
      <c r="L89" s="25"/>
    </row>
    <row r="90" spans="2:12" s="1" customFormat="1" ht="6.95" customHeight="1" x14ac:dyDescent="0.2">
      <c r="B90" s="25"/>
      <c r="L90" s="25"/>
    </row>
    <row r="91" spans="2:12" s="1" customFormat="1" ht="12" customHeight="1" x14ac:dyDescent="0.2">
      <c r="B91" s="25"/>
      <c r="C91" s="22" t="s">
        <v>18</v>
      </c>
      <c r="F91" s="20" t="str">
        <f>F14</f>
        <v>p.č. 1006/1, 1006/44 a p.č. st. 52, k.ú. Kozojedy</v>
      </c>
      <c r="I91" s="22" t="s">
        <v>20</v>
      </c>
      <c r="J91" s="45" t="str">
        <f>IF(J14="","",J14)</f>
        <v>12. 4. 2023</v>
      </c>
      <c r="L91" s="25"/>
    </row>
    <row r="92" spans="2:12" s="1" customFormat="1" ht="6.95" customHeight="1" x14ac:dyDescent="0.2">
      <c r="B92" s="25"/>
      <c r="L92" s="25"/>
    </row>
    <row r="93" spans="2:12" s="1" customFormat="1" ht="15.2" customHeight="1" x14ac:dyDescent="0.2">
      <c r="B93" s="25"/>
      <c r="C93" s="22" t="s">
        <v>22</v>
      </c>
      <c r="F93" s="20" t="str">
        <f>E17</f>
        <v>Obec Kozojedy, 9. května 40, 28163 Kozojedy</v>
      </c>
      <c r="I93" s="22" t="s">
        <v>28</v>
      </c>
      <c r="J93" s="23" t="str">
        <f>E23</f>
        <v>KFJ poject s.r.o.</v>
      </c>
      <c r="L93" s="25"/>
    </row>
    <row r="94" spans="2:12" s="1" customFormat="1" ht="15.2" customHeight="1" x14ac:dyDescent="0.2">
      <c r="B94" s="25"/>
      <c r="C94" s="22" t="s">
        <v>26</v>
      </c>
      <c r="F94" s="20" t="str">
        <f>IF(E20="","",E20)</f>
        <v xml:space="preserve"> </v>
      </c>
      <c r="I94" s="22" t="s">
        <v>31</v>
      </c>
      <c r="J94" s="23" t="str">
        <f>E26</f>
        <v>KFJ poject s.r.o.</v>
      </c>
      <c r="L94" s="25"/>
    </row>
    <row r="95" spans="2:12" s="1" customFormat="1" ht="10.35" customHeight="1" x14ac:dyDescent="0.2">
      <c r="B95" s="25"/>
      <c r="L95" s="25"/>
    </row>
    <row r="96" spans="2:12" s="1" customFormat="1" ht="29.25" customHeight="1" x14ac:dyDescent="0.2">
      <c r="B96" s="25"/>
      <c r="C96" s="100" t="s">
        <v>117</v>
      </c>
      <c r="D96" s="92"/>
      <c r="E96" s="92"/>
      <c r="F96" s="92"/>
      <c r="G96" s="92"/>
      <c r="H96" s="92"/>
      <c r="I96" s="92"/>
      <c r="J96" s="101" t="s">
        <v>118</v>
      </c>
      <c r="K96" s="92"/>
      <c r="L96" s="25"/>
    </row>
    <row r="97" spans="2:47" s="1" customFormat="1" ht="10.35" customHeight="1" x14ac:dyDescent="0.2">
      <c r="B97" s="25"/>
      <c r="L97" s="25"/>
    </row>
    <row r="98" spans="2:47" s="1" customFormat="1" ht="22.9" customHeight="1" x14ac:dyDescent="0.2">
      <c r="B98" s="25"/>
      <c r="C98" s="102" t="s">
        <v>119</v>
      </c>
      <c r="J98" s="59">
        <f>J149</f>
        <v>6236673.9300000006</v>
      </c>
      <c r="L98" s="25"/>
      <c r="AU98" s="13" t="s">
        <v>120</v>
      </c>
    </row>
    <row r="99" spans="2:47" s="8" customFormat="1" ht="24.95" customHeight="1" x14ac:dyDescent="0.2">
      <c r="B99" s="103"/>
      <c r="D99" s="104" t="s">
        <v>121</v>
      </c>
      <c r="E99" s="105"/>
      <c r="F99" s="105"/>
      <c r="G99" s="105"/>
      <c r="H99" s="105"/>
      <c r="I99" s="105"/>
      <c r="J99" s="106">
        <f>J150</f>
        <v>1993185.3799999997</v>
      </c>
      <c r="L99" s="103"/>
    </row>
    <row r="100" spans="2:47" s="9" customFormat="1" ht="19.899999999999999" customHeight="1" x14ac:dyDescent="0.2">
      <c r="B100" s="107"/>
      <c r="D100" s="108" t="s">
        <v>843</v>
      </c>
      <c r="E100" s="109"/>
      <c r="F100" s="109"/>
      <c r="G100" s="109"/>
      <c r="H100" s="109"/>
      <c r="I100" s="109"/>
      <c r="J100" s="110">
        <f>J151</f>
        <v>16241.28</v>
      </c>
      <c r="L100" s="107"/>
    </row>
    <row r="101" spans="2:47" s="9" customFormat="1" ht="19.899999999999999" customHeight="1" x14ac:dyDescent="0.2">
      <c r="B101" s="107"/>
      <c r="D101" s="108" t="s">
        <v>844</v>
      </c>
      <c r="E101" s="109"/>
      <c r="F101" s="109"/>
      <c r="G101" s="109"/>
      <c r="H101" s="109"/>
      <c r="I101" s="109"/>
      <c r="J101" s="110">
        <f>J160</f>
        <v>31245.599999999999</v>
      </c>
      <c r="L101" s="107"/>
    </row>
    <row r="102" spans="2:47" s="9" customFormat="1" ht="19.899999999999999" customHeight="1" x14ac:dyDescent="0.2">
      <c r="B102" s="107"/>
      <c r="D102" s="108" t="s">
        <v>122</v>
      </c>
      <c r="E102" s="109"/>
      <c r="F102" s="109"/>
      <c r="G102" s="109"/>
      <c r="H102" s="109"/>
      <c r="I102" s="109"/>
      <c r="J102" s="110">
        <f>J170</f>
        <v>93754.499999999985</v>
      </c>
      <c r="L102" s="107"/>
    </row>
    <row r="103" spans="2:47" s="9" customFormat="1" ht="19.899999999999999" customHeight="1" x14ac:dyDescent="0.2">
      <c r="B103" s="107"/>
      <c r="D103" s="108" t="s">
        <v>845</v>
      </c>
      <c r="E103" s="109"/>
      <c r="F103" s="109"/>
      <c r="G103" s="109"/>
      <c r="H103" s="109"/>
      <c r="I103" s="109"/>
      <c r="J103" s="110">
        <f>J178</f>
        <v>34588.65</v>
      </c>
      <c r="L103" s="107"/>
    </row>
    <row r="104" spans="2:47" s="9" customFormat="1" ht="19.899999999999999" customHeight="1" x14ac:dyDescent="0.2">
      <c r="B104" s="107"/>
      <c r="D104" s="108" t="s">
        <v>123</v>
      </c>
      <c r="E104" s="109"/>
      <c r="F104" s="109"/>
      <c r="G104" s="109"/>
      <c r="H104" s="109"/>
      <c r="I104" s="109"/>
      <c r="J104" s="110">
        <f>J185</f>
        <v>1310280.7899999996</v>
      </c>
      <c r="L104" s="107"/>
    </row>
    <row r="105" spans="2:47" s="9" customFormat="1" ht="19.899999999999999" customHeight="1" x14ac:dyDescent="0.2">
      <c r="B105" s="107"/>
      <c r="D105" s="108" t="s">
        <v>124</v>
      </c>
      <c r="E105" s="109"/>
      <c r="F105" s="109"/>
      <c r="G105" s="109"/>
      <c r="H105" s="109"/>
      <c r="I105" s="109"/>
      <c r="J105" s="110">
        <f>J228</f>
        <v>256978.11</v>
      </c>
      <c r="L105" s="107"/>
    </row>
    <row r="106" spans="2:47" s="9" customFormat="1" ht="19.899999999999999" customHeight="1" x14ac:dyDescent="0.2">
      <c r="B106" s="107"/>
      <c r="D106" s="108" t="s">
        <v>125</v>
      </c>
      <c r="E106" s="109"/>
      <c r="F106" s="109"/>
      <c r="G106" s="109"/>
      <c r="H106" s="109"/>
      <c r="I106" s="109"/>
      <c r="J106" s="110">
        <f>J247</f>
        <v>229826.03000000003</v>
      </c>
      <c r="L106" s="107"/>
    </row>
    <row r="107" spans="2:47" s="9" customFormat="1" ht="19.899999999999999" customHeight="1" x14ac:dyDescent="0.2">
      <c r="B107" s="107"/>
      <c r="D107" s="108" t="s">
        <v>126</v>
      </c>
      <c r="E107" s="109"/>
      <c r="F107" s="109"/>
      <c r="G107" s="109"/>
      <c r="H107" s="109"/>
      <c r="I107" s="109"/>
      <c r="J107" s="110">
        <f>J259</f>
        <v>20270.419999999998</v>
      </c>
      <c r="L107" s="107"/>
    </row>
    <row r="108" spans="2:47" s="8" customFormat="1" ht="24.95" customHeight="1" x14ac:dyDescent="0.2">
      <c r="B108" s="103"/>
      <c r="D108" s="104" t="s">
        <v>127</v>
      </c>
      <c r="E108" s="105"/>
      <c r="F108" s="105"/>
      <c r="G108" s="105"/>
      <c r="H108" s="105"/>
      <c r="I108" s="105"/>
      <c r="J108" s="106">
        <f>J261</f>
        <v>4243488.5500000007</v>
      </c>
      <c r="L108" s="103"/>
    </row>
    <row r="109" spans="2:47" s="9" customFormat="1" ht="19.899999999999999" customHeight="1" x14ac:dyDescent="0.2">
      <c r="B109" s="107"/>
      <c r="D109" s="108" t="s">
        <v>128</v>
      </c>
      <c r="E109" s="109"/>
      <c r="F109" s="109"/>
      <c r="G109" s="109"/>
      <c r="H109" s="109"/>
      <c r="I109" s="109"/>
      <c r="J109" s="110">
        <f>J262</f>
        <v>3686.1099999999997</v>
      </c>
      <c r="L109" s="107"/>
    </row>
    <row r="110" spans="2:47" s="9" customFormat="1" ht="19.899999999999999" customHeight="1" x14ac:dyDescent="0.2">
      <c r="B110" s="107"/>
      <c r="D110" s="108" t="s">
        <v>846</v>
      </c>
      <c r="E110" s="109"/>
      <c r="F110" s="109"/>
      <c r="G110" s="109"/>
      <c r="H110" s="109"/>
      <c r="I110" s="109"/>
      <c r="J110" s="110">
        <f>J275</f>
        <v>20792.79</v>
      </c>
      <c r="L110" s="107"/>
    </row>
    <row r="111" spans="2:47" s="9" customFormat="1" ht="19.899999999999999" customHeight="1" x14ac:dyDescent="0.2">
      <c r="B111" s="107"/>
      <c r="D111" s="108" t="s">
        <v>129</v>
      </c>
      <c r="E111" s="109"/>
      <c r="F111" s="109"/>
      <c r="G111" s="109"/>
      <c r="H111" s="109"/>
      <c r="I111" s="109"/>
      <c r="J111" s="110">
        <f>J286</f>
        <v>210544.4</v>
      </c>
      <c r="L111" s="107"/>
    </row>
    <row r="112" spans="2:47" s="9" customFormat="1" ht="19.899999999999999" customHeight="1" x14ac:dyDescent="0.2">
      <c r="B112" s="107"/>
      <c r="D112" s="108" t="s">
        <v>847</v>
      </c>
      <c r="E112" s="109"/>
      <c r="F112" s="109"/>
      <c r="G112" s="109"/>
      <c r="H112" s="109"/>
      <c r="I112" s="109"/>
      <c r="J112" s="110">
        <f>J299</f>
        <v>456960.01</v>
      </c>
      <c r="L112" s="107"/>
    </row>
    <row r="113" spans="2:14" s="9" customFormat="1" ht="19.899999999999999" customHeight="1" x14ac:dyDescent="0.2">
      <c r="B113" s="107"/>
      <c r="D113" s="108" t="s">
        <v>618</v>
      </c>
      <c r="E113" s="109"/>
      <c r="F113" s="109"/>
      <c r="G113" s="109"/>
      <c r="H113" s="109"/>
      <c r="I113" s="109"/>
      <c r="J113" s="110">
        <f>J328</f>
        <v>1048175.91</v>
      </c>
      <c r="L113" s="107"/>
    </row>
    <row r="114" spans="2:14" s="9" customFormat="1" ht="19.899999999999999" customHeight="1" x14ac:dyDescent="0.2">
      <c r="B114" s="107"/>
      <c r="D114" s="108" t="s">
        <v>848</v>
      </c>
      <c r="E114" s="109"/>
      <c r="F114" s="109"/>
      <c r="G114" s="109"/>
      <c r="H114" s="109"/>
      <c r="I114" s="109"/>
      <c r="J114" s="110">
        <f>J347</f>
        <v>159772.79</v>
      </c>
      <c r="L114" s="107"/>
    </row>
    <row r="115" spans="2:14" s="9" customFormat="1" ht="19.899999999999999" customHeight="1" x14ac:dyDescent="0.2">
      <c r="B115" s="107"/>
      <c r="D115" s="108" t="s">
        <v>849</v>
      </c>
      <c r="E115" s="109"/>
      <c r="F115" s="109"/>
      <c r="G115" s="109"/>
      <c r="H115" s="109"/>
      <c r="I115" s="109"/>
      <c r="J115" s="110">
        <f>J360</f>
        <v>499308.66</v>
      </c>
      <c r="L115" s="107"/>
    </row>
    <row r="116" spans="2:14" s="9" customFormat="1" ht="19.899999999999999" customHeight="1" x14ac:dyDescent="0.2">
      <c r="B116" s="107"/>
      <c r="D116" s="108" t="s">
        <v>130</v>
      </c>
      <c r="E116" s="109"/>
      <c r="F116" s="109"/>
      <c r="G116" s="109"/>
      <c r="H116" s="109"/>
      <c r="I116" s="109"/>
      <c r="J116" s="110">
        <f>J377</f>
        <v>1020831.1799999999</v>
      </c>
      <c r="L116" s="107"/>
    </row>
    <row r="117" spans="2:14" s="9" customFormat="1" ht="19.899999999999999" customHeight="1" x14ac:dyDescent="0.2">
      <c r="B117" s="107"/>
      <c r="D117" s="108" t="s">
        <v>850</v>
      </c>
      <c r="E117" s="109"/>
      <c r="F117" s="109"/>
      <c r="G117" s="109"/>
      <c r="H117" s="109"/>
      <c r="I117" s="109"/>
      <c r="J117" s="110">
        <f>J416</f>
        <v>184942.16999999998</v>
      </c>
      <c r="L117" s="107"/>
    </row>
    <row r="118" spans="2:14" s="9" customFormat="1" ht="19.899999999999999" customHeight="1" x14ac:dyDescent="0.2">
      <c r="B118" s="107"/>
      <c r="D118" s="108" t="s">
        <v>131</v>
      </c>
      <c r="E118" s="109"/>
      <c r="F118" s="109"/>
      <c r="G118" s="109"/>
      <c r="H118" s="109"/>
      <c r="I118" s="109"/>
      <c r="J118" s="110">
        <f>J427</f>
        <v>52401.24</v>
      </c>
      <c r="L118" s="107"/>
    </row>
    <row r="119" spans="2:14" s="9" customFormat="1" ht="19.899999999999999" customHeight="1" x14ac:dyDescent="0.2">
      <c r="B119" s="107"/>
      <c r="D119" s="108" t="s">
        <v>851</v>
      </c>
      <c r="E119" s="109"/>
      <c r="F119" s="109"/>
      <c r="G119" s="109"/>
      <c r="H119" s="109"/>
      <c r="I119" s="109"/>
      <c r="J119" s="110">
        <f>J438</f>
        <v>385899.18000000005</v>
      </c>
      <c r="L119" s="107"/>
    </row>
    <row r="120" spans="2:14" s="9" customFormat="1" ht="19.899999999999999" customHeight="1" x14ac:dyDescent="0.2">
      <c r="B120" s="107"/>
      <c r="D120" s="108" t="s">
        <v>132</v>
      </c>
      <c r="E120" s="109"/>
      <c r="F120" s="109"/>
      <c r="G120" s="109"/>
      <c r="H120" s="109"/>
      <c r="I120" s="109"/>
      <c r="J120" s="110">
        <f>J455</f>
        <v>113608.34</v>
      </c>
      <c r="L120" s="107"/>
    </row>
    <row r="121" spans="2:14" s="9" customFormat="1" ht="19.899999999999999" customHeight="1" x14ac:dyDescent="0.2">
      <c r="B121" s="107"/>
      <c r="D121" s="108" t="s">
        <v>852</v>
      </c>
      <c r="E121" s="109"/>
      <c r="F121" s="109"/>
      <c r="G121" s="109"/>
      <c r="H121" s="109"/>
      <c r="I121" s="109"/>
      <c r="J121" s="110">
        <f>J464</f>
        <v>15955.39</v>
      </c>
      <c r="L121" s="107"/>
    </row>
    <row r="122" spans="2:14" s="9" customFormat="1" ht="19.899999999999999" customHeight="1" x14ac:dyDescent="0.2">
      <c r="B122" s="107"/>
      <c r="D122" s="108" t="s">
        <v>133</v>
      </c>
      <c r="E122" s="109"/>
      <c r="F122" s="109"/>
      <c r="G122" s="109"/>
      <c r="H122" s="109"/>
      <c r="I122" s="109"/>
      <c r="J122" s="110">
        <f>J468</f>
        <v>69581.040000000008</v>
      </c>
      <c r="L122" s="107"/>
    </row>
    <row r="123" spans="2:14" s="9" customFormat="1" ht="19.899999999999999" customHeight="1" x14ac:dyDescent="0.2">
      <c r="B123" s="107"/>
      <c r="D123" s="108" t="s">
        <v>853</v>
      </c>
      <c r="E123" s="109"/>
      <c r="F123" s="109"/>
      <c r="G123" s="109"/>
      <c r="H123" s="109"/>
      <c r="I123" s="109"/>
      <c r="J123" s="110">
        <f>J476</f>
        <v>1029.3399999999999</v>
      </c>
      <c r="L123" s="107"/>
    </row>
    <row r="124" spans="2:14" s="1" customFormat="1" ht="21.75" customHeight="1" x14ac:dyDescent="0.2">
      <c r="B124" s="25"/>
      <c r="L124" s="25"/>
    </row>
    <row r="125" spans="2:14" s="1" customFormat="1" ht="6.95" customHeight="1" x14ac:dyDescent="0.2">
      <c r="B125" s="25"/>
      <c r="L125" s="25"/>
    </row>
    <row r="126" spans="2:14" s="1" customFormat="1" ht="29.25" customHeight="1" x14ac:dyDescent="0.2">
      <c r="B126" s="25"/>
      <c r="C126" s="102" t="s">
        <v>134</v>
      </c>
      <c r="J126" s="111">
        <v>0</v>
      </c>
      <c r="L126" s="25"/>
      <c r="N126" s="112" t="s">
        <v>37</v>
      </c>
    </row>
    <row r="127" spans="2:14" s="1" customFormat="1" ht="18" customHeight="1" x14ac:dyDescent="0.2">
      <c r="B127" s="25"/>
      <c r="L127" s="25"/>
    </row>
    <row r="128" spans="2:14" s="1" customFormat="1" ht="29.25" customHeight="1" x14ac:dyDescent="0.2">
      <c r="B128" s="25"/>
      <c r="C128" s="113" t="s">
        <v>135</v>
      </c>
      <c r="D128" s="92"/>
      <c r="E128" s="92"/>
      <c r="F128" s="92"/>
      <c r="G128" s="92"/>
      <c r="H128" s="92"/>
      <c r="I128" s="92"/>
      <c r="J128" s="114">
        <f>ROUND(J98+J126,2)</f>
        <v>6236673.9299999997</v>
      </c>
      <c r="K128" s="92"/>
      <c r="L128" s="25"/>
    </row>
    <row r="129" spans="2:12" s="1" customFormat="1" ht="6.95" customHeight="1" x14ac:dyDescent="0.2">
      <c r="B129" s="37"/>
      <c r="C129" s="38"/>
      <c r="D129" s="38"/>
      <c r="E129" s="38"/>
      <c r="F129" s="38"/>
      <c r="G129" s="38"/>
      <c r="H129" s="38"/>
      <c r="I129" s="38"/>
      <c r="J129" s="38"/>
      <c r="K129" s="38"/>
      <c r="L129" s="25"/>
    </row>
    <row r="133" spans="2:12" s="1" customFormat="1" ht="6.95" customHeight="1" x14ac:dyDescent="0.2">
      <c r="B133" s="39"/>
      <c r="C133" s="40"/>
      <c r="D133" s="40"/>
      <c r="E133" s="40"/>
      <c r="F133" s="40"/>
      <c r="G133" s="40"/>
      <c r="H133" s="40"/>
      <c r="I133" s="40"/>
      <c r="J133" s="40"/>
      <c r="K133" s="40"/>
      <c r="L133" s="25"/>
    </row>
    <row r="134" spans="2:12" s="1" customFormat="1" ht="24.95" customHeight="1" x14ac:dyDescent="0.2">
      <c r="B134" s="25"/>
      <c r="C134" s="17" t="s">
        <v>136</v>
      </c>
      <c r="L134" s="25"/>
    </row>
    <row r="135" spans="2:12" s="1" customFormat="1" ht="6.95" customHeight="1" x14ac:dyDescent="0.2">
      <c r="B135" s="25"/>
      <c r="L135" s="25"/>
    </row>
    <row r="136" spans="2:12" s="1" customFormat="1" ht="12" customHeight="1" x14ac:dyDescent="0.2">
      <c r="B136" s="25"/>
      <c r="C136" s="22" t="s">
        <v>14</v>
      </c>
      <c r="L136" s="25"/>
    </row>
    <row r="137" spans="2:12" s="1" customFormat="1" ht="26.25" customHeight="1" x14ac:dyDescent="0.2">
      <c r="B137" s="25"/>
      <c r="E137" s="202" t="str">
        <f>E7</f>
        <v>Stavební úpravy, přístavba a nástavba objektu - Objekt občanského vybavení a umístění TČ</v>
      </c>
      <c r="F137" s="203"/>
      <c r="G137" s="203"/>
      <c r="H137" s="203"/>
      <c r="L137" s="25"/>
    </row>
    <row r="138" spans="2:12" ht="12" customHeight="1" x14ac:dyDescent="0.2">
      <c r="B138" s="16"/>
      <c r="C138" s="22" t="s">
        <v>110</v>
      </c>
      <c r="L138" s="16"/>
    </row>
    <row r="139" spans="2:12" s="1" customFormat="1" ht="16.5" customHeight="1" x14ac:dyDescent="0.2">
      <c r="B139" s="25"/>
      <c r="E139" s="202" t="s">
        <v>111</v>
      </c>
      <c r="F139" s="201"/>
      <c r="G139" s="201"/>
      <c r="H139" s="201"/>
      <c r="L139" s="25"/>
    </row>
    <row r="140" spans="2:12" s="1" customFormat="1" ht="12" customHeight="1" x14ac:dyDescent="0.2">
      <c r="B140" s="25"/>
      <c r="C140" s="22" t="s">
        <v>112</v>
      </c>
      <c r="L140" s="25"/>
    </row>
    <row r="141" spans="2:12" s="1" customFormat="1" ht="16.5" customHeight="1" x14ac:dyDescent="0.2">
      <c r="B141" s="25"/>
      <c r="E141" s="192" t="str">
        <f>E11</f>
        <v>D4 - Přístavba, nástavba, 2.NP</v>
      </c>
      <c r="F141" s="201"/>
      <c r="G141" s="201"/>
      <c r="H141" s="201"/>
      <c r="L141" s="25"/>
    </row>
    <row r="142" spans="2:12" s="1" customFormat="1" ht="6.95" customHeight="1" x14ac:dyDescent="0.2">
      <c r="B142" s="25"/>
      <c r="L142" s="25"/>
    </row>
    <row r="143" spans="2:12" s="1" customFormat="1" ht="12" customHeight="1" x14ac:dyDescent="0.2">
      <c r="B143" s="25"/>
      <c r="C143" s="22" t="s">
        <v>18</v>
      </c>
      <c r="F143" s="20" t="str">
        <f>F14</f>
        <v>p.č. 1006/1, 1006/44 a p.č. st. 52, k.ú. Kozojedy</v>
      </c>
      <c r="I143" s="22" t="s">
        <v>20</v>
      </c>
      <c r="J143" s="45" t="str">
        <f>IF(J14="","",J14)</f>
        <v>12. 4. 2023</v>
      </c>
      <c r="L143" s="25"/>
    </row>
    <row r="144" spans="2:12" s="1" customFormat="1" ht="6.95" customHeight="1" x14ac:dyDescent="0.2">
      <c r="B144" s="25"/>
      <c r="L144" s="25"/>
    </row>
    <row r="145" spans="2:65" s="1" customFormat="1" ht="15.2" customHeight="1" x14ac:dyDescent="0.2">
      <c r="B145" s="25"/>
      <c r="C145" s="22" t="s">
        <v>22</v>
      </c>
      <c r="F145" s="20" t="str">
        <f>E17</f>
        <v>Obec Kozojedy, 9. května 40, 28163 Kozojedy</v>
      </c>
      <c r="I145" s="22" t="s">
        <v>28</v>
      </c>
      <c r="J145" s="23" t="str">
        <f>E23</f>
        <v>KFJ poject s.r.o.</v>
      </c>
      <c r="L145" s="25"/>
    </row>
    <row r="146" spans="2:65" s="1" customFormat="1" ht="15.2" customHeight="1" x14ac:dyDescent="0.2">
      <c r="B146" s="25"/>
      <c r="C146" s="22" t="s">
        <v>26</v>
      </c>
      <c r="F146" s="20" t="str">
        <f>IF(E20="","",E20)</f>
        <v xml:space="preserve"> </v>
      </c>
      <c r="I146" s="22" t="s">
        <v>31</v>
      </c>
      <c r="J146" s="23" t="str">
        <f>E26</f>
        <v>KFJ poject s.r.o.</v>
      </c>
      <c r="L146" s="25"/>
    </row>
    <row r="147" spans="2:65" s="1" customFormat="1" ht="10.35" customHeight="1" x14ac:dyDescent="0.2">
      <c r="B147" s="25"/>
      <c r="L147" s="25"/>
    </row>
    <row r="148" spans="2:65" s="10" customFormat="1" ht="29.25" customHeight="1" x14ac:dyDescent="0.2">
      <c r="B148" s="115"/>
      <c r="C148" s="116" t="s">
        <v>137</v>
      </c>
      <c r="D148" s="117" t="s">
        <v>58</v>
      </c>
      <c r="E148" s="117" t="s">
        <v>54</v>
      </c>
      <c r="F148" s="117" t="s">
        <v>55</v>
      </c>
      <c r="G148" s="117" t="s">
        <v>138</v>
      </c>
      <c r="H148" s="117" t="s">
        <v>139</v>
      </c>
      <c r="I148" s="117" t="s">
        <v>140</v>
      </c>
      <c r="J148" s="118" t="s">
        <v>118</v>
      </c>
      <c r="K148" s="119" t="s">
        <v>141</v>
      </c>
      <c r="L148" s="115"/>
      <c r="M148" s="52" t="s">
        <v>1</v>
      </c>
      <c r="N148" s="53" t="s">
        <v>37</v>
      </c>
      <c r="O148" s="53" t="s">
        <v>142</v>
      </c>
      <c r="P148" s="53" t="s">
        <v>143</v>
      </c>
      <c r="Q148" s="53" t="s">
        <v>144</v>
      </c>
      <c r="R148" s="53" t="s">
        <v>145</v>
      </c>
      <c r="S148" s="53" t="s">
        <v>146</v>
      </c>
      <c r="T148" s="54" t="s">
        <v>147</v>
      </c>
    </row>
    <row r="149" spans="2:65" s="1" customFormat="1" ht="22.9" customHeight="1" x14ac:dyDescent="0.25">
      <c r="B149" s="25"/>
      <c r="C149" s="57" t="s">
        <v>148</v>
      </c>
      <c r="J149" s="120">
        <f>BK149</f>
        <v>6236673.9300000006</v>
      </c>
      <c r="L149" s="25"/>
      <c r="M149" s="55"/>
      <c r="N149" s="46"/>
      <c r="O149" s="46"/>
      <c r="P149" s="121">
        <f>P150+P261</f>
        <v>4348.9839830000001</v>
      </c>
      <c r="Q149" s="46"/>
      <c r="R149" s="121">
        <f>R150+R261</f>
        <v>106.05913543534089</v>
      </c>
      <c r="S149" s="46"/>
      <c r="T149" s="122">
        <f>T150+T261</f>
        <v>63.607178989999987</v>
      </c>
      <c r="AT149" s="13" t="s">
        <v>72</v>
      </c>
      <c r="AU149" s="13" t="s">
        <v>120</v>
      </c>
      <c r="BK149" s="123">
        <f>BK150+BK261</f>
        <v>6236673.9300000006</v>
      </c>
    </row>
    <row r="150" spans="2:65" s="11" customFormat="1" ht="25.9" customHeight="1" x14ac:dyDescent="0.2">
      <c r="B150" s="124"/>
      <c r="D150" s="125" t="s">
        <v>72</v>
      </c>
      <c r="E150" s="126" t="s">
        <v>149</v>
      </c>
      <c r="F150" s="126" t="s">
        <v>150</v>
      </c>
      <c r="J150" s="127">
        <f>BK150</f>
        <v>1993185.3799999997</v>
      </c>
      <c r="L150" s="124"/>
      <c r="M150" s="128"/>
      <c r="P150" s="129">
        <f>P151+P160+P170+P178+P185+P228+P247+P259</f>
        <v>2003.9602209999998</v>
      </c>
      <c r="R150" s="129">
        <f>R151+R160+R170+R178+R185+R228+R247+R259</f>
        <v>56.536429281669896</v>
      </c>
      <c r="T150" s="130">
        <f>T151+T160+T170+T178+T185+T228+T247+T259</f>
        <v>46.77323899999999</v>
      </c>
      <c r="AR150" s="125" t="s">
        <v>80</v>
      </c>
      <c r="AT150" s="131" t="s">
        <v>72</v>
      </c>
      <c r="AU150" s="131" t="s">
        <v>73</v>
      </c>
      <c r="AY150" s="125" t="s">
        <v>151</v>
      </c>
      <c r="BK150" s="132">
        <f>BK151+BK160+BK170+BK178+BK185+BK228+BK247+BK259</f>
        <v>1993185.3799999997</v>
      </c>
    </row>
    <row r="151" spans="2:65" s="11" customFormat="1" ht="22.9" customHeight="1" x14ac:dyDescent="0.2">
      <c r="B151" s="124"/>
      <c r="D151" s="125" t="s">
        <v>72</v>
      </c>
      <c r="E151" s="133" t="s">
        <v>80</v>
      </c>
      <c r="F151" s="133" t="s">
        <v>854</v>
      </c>
      <c r="J151" s="134">
        <f>BK151</f>
        <v>16241.28</v>
      </c>
      <c r="L151" s="124"/>
      <c r="M151" s="128"/>
      <c r="P151" s="129">
        <f>SUM(P152:P159)</f>
        <v>27.208762</v>
      </c>
      <c r="R151" s="129">
        <f>SUM(R152:R159)</f>
        <v>5.6420000000000003</v>
      </c>
      <c r="T151" s="130">
        <f>SUM(T152:T159)</f>
        <v>0</v>
      </c>
      <c r="AR151" s="125" t="s">
        <v>80</v>
      </c>
      <c r="AT151" s="131" t="s">
        <v>72</v>
      </c>
      <c r="AU151" s="131" t="s">
        <v>80</v>
      </c>
      <c r="AY151" s="125" t="s">
        <v>151</v>
      </c>
      <c r="BK151" s="132">
        <f>SUM(BK152:BK159)</f>
        <v>16241.28</v>
      </c>
    </row>
    <row r="152" spans="2:65" s="1" customFormat="1" ht="33" customHeight="1" x14ac:dyDescent="0.2">
      <c r="B152" s="25"/>
      <c r="C152" s="135" t="s">
        <v>80</v>
      </c>
      <c r="D152" s="135" t="s">
        <v>154</v>
      </c>
      <c r="E152" s="136" t="s">
        <v>855</v>
      </c>
      <c r="F152" s="137" t="s">
        <v>856</v>
      </c>
      <c r="G152" s="138" t="s">
        <v>200</v>
      </c>
      <c r="H152" s="139">
        <v>4.34</v>
      </c>
      <c r="I152" s="140">
        <v>1390.51</v>
      </c>
      <c r="J152" s="140">
        <f t="shared" ref="J152:J159" si="0">ROUND(I152*H152,2)</f>
        <v>6034.81</v>
      </c>
      <c r="K152" s="141"/>
      <c r="L152" s="25"/>
      <c r="M152" s="142" t="s">
        <v>1</v>
      </c>
      <c r="N152" s="112" t="s">
        <v>38</v>
      </c>
      <c r="O152" s="143">
        <v>4.4930000000000003</v>
      </c>
      <c r="P152" s="143">
        <f t="shared" ref="P152:P159" si="1">O152*H152</f>
        <v>19.49962</v>
      </c>
      <c r="Q152" s="143">
        <v>0</v>
      </c>
      <c r="R152" s="143">
        <f t="shared" ref="R152:R159" si="2">Q152*H152</f>
        <v>0</v>
      </c>
      <c r="S152" s="143">
        <v>0</v>
      </c>
      <c r="T152" s="144">
        <f t="shared" ref="T152:T159" si="3">S152*H152</f>
        <v>0</v>
      </c>
      <c r="AR152" s="145" t="s">
        <v>158</v>
      </c>
      <c r="AT152" s="145" t="s">
        <v>154</v>
      </c>
      <c r="AU152" s="145" t="s">
        <v>82</v>
      </c>
      <c r="AY152" s="13" t="s">
        <v>151</v>
      </c>
      <c r="BE152" s="146">
        <f t="shared" ref="BE152:BE159" si="4">IF(N152="základní",J152,0)</f>
        <v>6034.81</v>
      </c>
      <c r="BF152" s="146">
        <f t="shared" ref="BF152:BF159" si="5">IF(N152="snížená",J152,0)</f>
        <v>0</v>
      </c>
      <c r="BG152" s="146">
        <f t="shared" ref="BG152:BG159" si="6">IF(N152="zákl. přenesená",J152,0)</f>
        <v>0</v>
      </c>
      <c r="BH152" s="146">
        <f t="shared" ref="BH152:BH159" si="7">IF(N152="sníž. přenesená",J152,0)</f>
        <v>0</v>
      </c>
      <c r="BI152" s="146">
        <f t="shared" ref="BI152:BI159" si="8">IF(N152="nulová",J152,0)</f>
        <v>0</v>
      </c>
      <c r="BJ152" s="13" t="s">
        <v>80</v>
      </c>
      <c r="BK152" s="146">
        <f t="shared" ref="BK152:BK159" si="9">ROUND(I152*H152,2)</f>
        <v>6034.81</v>
      </c>
      <c r="BL152" s="13" t="s">
        <v>158</v>
      </c>
      <c r="BM152" s="145" t="s">
        <v>857</v>
      </c>
    </row>
    <row r="153" spans="2:65" s="1" customFormat="1" ht="37.9" customHeight="1" x14ac:dyDescent="0.2">
      <c r="B153" s="25"/>
      <c r="C153" s="135" t="s">
        <v>82</v>
      </c>
      <c r="D153" s="135" t="s">
        <v>154</v>
      </c>
      <c r="E153" s="136" t="s">
        <v>858</v>
      </c>
      <c r="F153" s="137" t="s">
        <v>859</v>
      </c>
      <c r="G153" s="138" t="s">
        <v>200</v>
      </c>
      <c r="H153" s="139">
        <v>4.34</v>
      </c>
      <c r="I153" s="140">
        <v>327.54000000000002</v>
      </c>
      <c r="J153" s="140">
        <f t="shared" si="0"/>
        <v>1421.52</v>
      </c>
      <c r="K153" s="141"/>
      <c r="L153" s="25"/>
      <c r="M153" s="142" t="s">
        <v>1</v>
      </c>
      <c r="N153" s="112" t="s">
        <v>38</v>
      </c>
      <c r="O153" s="143">
        <v>8.6999999999999994E-2</v>
      </c>
      <c r="P153" s="143">
        <f t="shared" si="1"/>
        <v>0.37757999999999997</v>
      </c>
      <c r="Q153" s="143">
        <v>0</v>
      </c>
      <c r="R153" s="143">
        <f t="shared" si="2"/>
        <v>0</v>
      </c>
      <c r="S153" s="143">
        <v>0</v>
      </c>
      <c r="T153" s="144">
        <f t="shared" si="3"/>
        <v>0</v>
      </c>
      <c r="AR153" s="145" t="s">
        <v>158</v>
      </c>
      <c r="AT153" s="145" t="s">
        <v>154</v>
      </c>
      <c r="AU153" s="145" t="s">
        <v>82</v>
      </c>
      <c r="AY153" s="13" t="s">
        <v>151</v>
      </c>
      <c r="BE153" s="146">
        <f t="shared" si="4"/>
        <v>1421.52</v>
      </c>
      <c r="BF153" s="146">
        <f t="shared" si="5"/>
        <v>0</v>
      </c>
      <c r="BG153" s="146">
        <f t="shared" si="6"/>
        <v>0</v>
      </c>
      <c r="BH153" s="146">
        <f t="shared" si="7"/>
        <v>0</v>
      </c>
      <c r="BI153" s="146">
        <f t="shared" si="8"/>
        <v>0</v>
      </c>
      <c r="BJ153" s="13" t="s">
        <v>80</v>
      </c>
      <c r="BK153" s="146">
        <f t="shared" si="9"/>
        <v>1421.52</v>
      </c>
      <c r="BL153" s="13" t="s">
        <v>158</v>
      </c>
      <c r="BM153" s="145" t="s">
        <v>860</v>
      </c>
    </row>
    <row r="154" spans="2:65" s="1" customFormat="1" ht="37.9" customHeight="1" x14ac:dyDescent="0.2">
      <c r="B154" s="25"/>
      <c r="C154" s="135" t="s">
        <v>152</v>
      </c>
      <c r="D154" s="135" t="s">
        <v>154</v>
      </c>
      <c r="E154" s="136" t="s">
        <v>861</v>
      </c>
      <c r="F154" s="137" t="s">
        <v>862</v>
      </c>
      <c r="G154" s="138" t="s">
        <v>200</v>
      </c>
      <c r="H154" s="139">
        <v>86.8</v>
      </c>
      <c r="I154" s="140">
        <v>25.26</v>
      </c>
      <c r="J154" s="140">
        <f t="shared" si="0"/>
        <v>2192.5700000000002</v>
      </c>
      <c r="K154" s="141"/>
      <c r="L154" s="25"/>
      <c r="M154" s="142" t="s">
        <v>1</v>
      </c>
      <c r="N154" s="112" t="s">
        <v>38</v>
      </c>
      <c r="O154" s="143">
        <v>5.0000000000000001E-3</v>
      </c>
      <c r="P154" s="143">
        <f t="shared" si="1"/>
        <v>0.434</v>
      </c>
      <c r="Q154" s="143">
        <v>0</v>
      </c>
      <c r="R154" s="143">
        <f t="shared" si="2"/>
        <v>0</v>
      </c>
      <c r="S154" s="143">
        <v>0</v>
      </c>
      <c r="T154" s="144">
        <f t="shared" si="3"/>
        <v>0</v>
      </c>
      <c r="AR154" s="145" t="s">
        <v>158</v>
      </c>
      <c r="AT154" s="145" t="s">
        <v>154</v>
      </c>
      <c r="AU154" s="145" t="s">
        <v>82</v>
      </c>
      <c r="AY154" s="13" t="s">
        <v>151</v>
      </c>
      <c r="BE154" s="146">
        <f t="shared" si="4"/>
        <v>2192.5700000000002</v>
      </c>
      <c r="BF154" s="146">
        <f t="shared" si="5"/>
        <v>0</v>
      </c>
      <c r="BG154" s="146">
        <f t="shared" si="6"/>
        <v>0</v>
      </c>
      <c r="BH154" s="146">
        <f t="shared" si="7"/>
        <v>0</v>
      </c>
      <c r="BI154" s="146">
        <f t="shared" si="8"/>
        <v>0</v>
      </c>
      <c r="BJ154" s="13" t="s">
        <v>80</v>
      </c>
      <c r="BK154" s="146">
        <f t="shared" si="9"/>
        <v>2192.5700000000002</v>
      </c>
      <c r="BL154" s="13" t="s">
        <v>158</v>
      </c>
      <c r="BM154" s="145" t="s">
        <v>863</v>
      </c>
    </row>
    <row r="155" spans="2:65" s="1" customFormat="1" ht="24.2" customHeight="1" x14ac:dyDescent="0.2">
      <c r="B155" s="25"/>
      <c r="C155" s="135" t="s">
        <v>158</v>
      </c>
      <c r="D155" s="135" t="s">
        <v>154</v>
      </c>
      <c r="E155" s="136" t="s">
        <v>864</v>
      </c>
      <c r="F155" s="137" t="s">
        <v>865</v>
      </c>
      <c r="G155" s="138" t="s">
        <v>200</v>
      </c>
      <c r="H155" s="139">
        <v>4.34</v>
      </c>
      <c r="I155" s="140">
        <v>351.88</v>
      </c>
      <c r="J155" s="140">
        <f t="shared" si="0"/>
        <v>1527.16</v>
      </c>
      <c r="K155" s="141"/>
      <c r="L155" s="25"/>
      <c r="M155" s="142" t="s">
        <v>1</v>
      </c>
      <c r="N155" s="112" t="s">
        <v>38</v>
      </c>
      <c r="O155" s="143">
        <v>1.137</v>
      </c>
      <c r="P155" s="143">
        <f t="shared" si="1"/>
        <v>4.9345799999999995</v>
      </c>
      <c r="Q155" s="143">
        <v>0</v>
      </c>
      <c r="R155" s="143">
        <f t="shared" si="2"/>
        <v>0</v>
      </c>
      <c r="S155" s="143">
        <v>0</v>
      </c>
      <c r="T155" s="144">
        <f t="shared" si="3"/>
        <v>0</v>
      </c>
      <c r="AR155" s="145" t="s">
        <v>158</v>
      </c>
      <c r="AT155" s="145" t="s">
        <v>154</v>
      </c>
      <c r="AU155" s="145" t="s">
        <v>82</v>
      </c>
      <c r="AY155" s="13" t="s">
        <v>151</v>
      </c>
      <c r="BE155" s="146">
        <f t="shared" si="4"/>
        <v>1527.16</v>
      </c>
      <c r="BF155" s="146">
        <f t="shared" si="5"/>
        <v>0</v>
      </c>
      <c r="BG155" s="146">
        <f t="shared" si="6"/>
        <v>0</v>
      </c>
      <c r="BH155" s="146">
        <f t="shared" si="7"/>
        <v>0</v>
      </c>
      <c r="BI155" s="146">
        <f t="shared" si="8"/>
        <v>0</v>
      </c>
      <c r="BJ155" s="13" t="s">
        <v>80</v>
      </c>
      <c r="BK155" s="146">
        <f t="shared" si="9"/>
        <v>1527.16</v>
      </c>
      <c r="BL155" s="13" t="s">
        <v>158</v>
      </c>
      <c r="BM155" s="145" t="s">
        <v>866</v>
      </c>
    </row>
    <row r="156" spans="2:65" s="1" customFormat="1" ht="24.2" customHeight="1" x14ac:dyDescent="0.2">
      <c r="B156" s="25"/>
      <c r="C156" s="135" t="s">
        <v>174</v>
      </c>
      <c r="D156" s="135" t="s">
        <v>154</v>
      </c>
      <c r="E156" s="136" t="s">
        <v>867</v>
      </c>
      <c r="F156" s="137" t="s">
        <v>868</v>
      </c>
      <c r="G156" s="138" t="s">
        <v>200</v>
      </c>
      <c r="H156" s="139">
        <v>2.8210000000000002</v>
      </c>
      <c r="I156" s="140">
        <v>271.68</v>
      </c>
      <c r="J156" s="140">
        <f t="shared" si="0"/>
        <v>766.41</v>
      </c>
      <c r="K156" s="141"/>
      <c r="L156" s="25"/>
      <c r="M156" s="142" t="s">
        <v>1</v>
      </c>
      <c r="N156" s="112" t="s">
        <v>38</v>
      </c>
      <c r="O156" s="143">
        <v>0.68200000000000005</v>
      </c>
      <c r="P156" s="143">
        <f t="shared" si="1"/>
        <v>1.9239220000000004</v>
      </c>
      <c r="Q156" s="143">
        <v>0</v>
      </c>
      <c r="R156" s="143">
        <f t="shared" si="2"/>
        <v>0</v>
      </c>
      <c r="S156" s="143">
        <v>0</v>
      </c>
      <c r="T156" s="144">
        <f t="shared" si="3"/>
        <v>0</v>
      </c>
      <c r="AR156" s="145" t="s">
        <v>158</v>
      </c>
      <c r="AT156" s="145" t="s">
        <v>154</v>
      </c>
      <c r="AU156" s="145" t="s">
        <v>82</v>
      </c>
      <c r="AY156" s="13" t="s">
        <v>151</v>
      </c>
      <c r="BE156" s="146">
        <f t="shared" si="4"/>
        <v>766.41</v>
      </c>
      <c r="BF156" s="146">
        <f t="shared" si="5"/>
        <v>0</v>
      </c>
      <c r="BG156" s="146">
        <f t="shared" si="6"/>
        <v>0</v>
      </c>
      <c r="BH156" s="146">
        <f t="shared" si="7"/>
        <v>0</v>
      </c>
      <c r="BI156" s="146">
        <f t="shared" si="8"/>
        <v>0</v>
      </c>
      <c r="BJ156" s="13" t="s">
        <v>80</v>
      </c>
      <c r="BK156" s="146">
        <f t="shared" si="9"/>
        <v>766.41</v>
      </c>
      <c r="BL156" s="13" t="s">
        <v>158</v>
      </c>
      <c r="BM156" s="145" t="s">
        <v>869</v>
      </c>
    </row>
    <row r="157" spans="2:65" s="1" customFormat="1" ht="16.5" customHeight="1" x14ac:dyDescent="0.2">
      <c r="B157" s="25"/>
      <c r="C157" s="150" t="s">
        <v>169</v>
      </c>
      <c r="D157" s="150" t="s">
        <v>313</v>
      </c>
      <c r="E157" s="151" t="s">
        <v>870</v>
      </c>
      <c r="F157" s="152" t="s">
        <v>871</v>
      </c>
      <c r="G157" s="153" t="s">
        <v>209</v>
      </c>
      <c r="H157" s="154">
        <v>5.6420000000000003</v>
      </c>
      <c r="I157" s="155">
        <v>297</v>
      </c>
      <c r="J157" s="155">
        <f t="shared" si="0"/>
        <v>1675.67</v>
      </c>
      <c r="K157" s="156"/>
      <c r="L157" s="157"/>
      <c r="M157" s="158" t="s">
        <v>1</v>
      </c>
      <c r="N157" s="159" t="s">
        <v>38</v>
      </c>
      <c r="O157" s="143">
        <v>0</v>
      </c>
      <c r="P157" s="143">
        <f t="shared" si="1"/>
        <v>0</v>
      </c>
      <c r="Q157" s="143">
        <v>1</v>
      </c>
      <c r="R157" s="143">
        <f t="shared" si="2"/>
        <v>5.6420000000000003</v>
      </c>
      <c r="S157" s="143">
        <v>0</v>
      </c>
      <c r="T157" s="144">
        <f t="shared" si="3"/>
        <v>0</v>
      </c>
      <c r="AR157" s="145" t="s">
        <v>185</v>
      </c>
      <c r="AT157" s="145" t="s">
        <v>313</v>
      </c>
      <c r="AU157" s="145" t="s">
        <v>82</v>
      </c>
      <c r="AY157" s="13" t="s">
        <v>151</v>
      </c>
      <c r="BE157" s="146">
        <f t="shared" si="4"/>
        <v>1675.67</v>
      </c>
      <c r="BF157" s="146">
        <f t="shared" si="5"/>
        <v>0</v>
      </c>
      <c r="BG157" s="146">
        <f t="shared" si="6"/>
        <v>0</v>
      </c>
      <c r="BH157" s="146">
        <f t="shared" si="7"/>
        <v>0</v>
      </c>
      <c r="BI157" s="146">
        <f t="shared" si="8"/>
        <v>0</v>
      </c>
      <c r="BJ157" s="13" t="s">
        <v>80</v>
      </c>
      <c r="BK157" s="146">
        <f t="shared" si="9"/>
        <v>1675.67</v>
      </c>
      <c r="BL157" s="13" t="s">
        <v>158</v>
      </c>
      <c r="BM157" s="145" t="s">
        <v>872</v>
      </c>
    </row>
    <row r="158" spans="2:65" s="1" customFormat="1" ht="33" customHeight="1" x14ac:dyDescent="0.2">
      <c r="B158" s="25"/>
      <c r="C158" s="135" t="s">
        <v>181</v>
      </c>
      <c r="D158" s="135" t="s">
        <v>154</v>
      </c>
      <c r="E158" s="136" t="s">
        <v>873</v>
      </c>
      <c r="F158" s="137" t="s">
        <v>874</v>
      </c>
      <c r="G158" s="138" t="s">
        <v>209</v>
      </c>
      <c r="H158" s="139">
        <v>8.68</v>
      </c>
      <c r="I158" s="140">
        <v>291</v>
      </c>
      <c r="J158" s="140">
        <f t="shared" si="0"/>
        <v>2525.88</v>
      </c>
      <c r="K158" s="141"/>
      <c r="L158" s="25"/>
      <c r="M158" s="142" t="s">
        <v>1</v>
      </c>
      <c r="N158" s="112" t="s">
        <v>38</v>
      </c>
      <c r="O158" s="143">
        <v>0</v>
      </c>
      <c r="P158" s="143">
        <f t="shared" si="1"/>
        <v>0</v>
      </c>
      <c r="Q158" s="143">
        <v>0</v>
      </c>
      <c r="R158" s="143">
        <f t="shared" si="2"/>
        <v>0</v>
      </c>
      <c r="S158" s="143">
        <v>0</v>
      </c>
      <c r="T158" s="144">
        <f t="shared" si="3"/>
        <v>0</v>
      </c>
      <c r="AR158" s="145" t="s">
        <v>158</v>
      </c>
      <c r="AT158" s="145" t="s">
        <v>154</v>
      </c>
      <c r="AU158" s="145" t="s">
        <v>82</v>
      </c>
      <c r="AY158" s="13" t="s">
        <v>151</v>
      </c>
      <c r="BE158" s="146">
        <f t="shared" si="4"/>
        <v>2525.88</v>
      </c>
      <c r="BF158" s="146">
        <f t="shared" si="5"/>
        <v>0</v>
      </c>
      <c r="BG158" s="146">
        <f t="shared" si="6"/>
        <v>0</v>
      </c>
      <c r="BH158" s="146">
        <f t="shared" si="7"/>
        <v>0</v>
      </c>
      <c r="BI158" s="146">
        <f t="shared" si="8"/>
        <v>0</v>
      </c>
      <c r="BJ158" s="13" t="s">
        <v>80</v>
      </c>
      <c r="BK158" s="146">
        <f t="shared" si="9"/>
        <v>2525.88</v>
      </c>
      <c r="BL158" s="13" t="s">
        <v>158</v>
      </c>
      <c r="BM158" s="145" t="s">
        <v>875</v>
      </c>
    </row>
    <row r="159" spans="2:65" s="1" customFormat="1" ht="16.5" customHeight="1" x14ac:dyDescent="0.2">
      <c r="B159" s="25"/>
      <c r="C159" s="135" t="s">
        <v>185</v>
      </c>
      <c r="D159" s="135" t="s">
        <v>154</v>
      </c>
      <c r="E159" s="136" t="s">
        <v>876</v>
      </c>
      <c r="F159" s="137" t="s">
        <v>877</v>
      </c>
      <c r="G159" s="138" t="s">
        <v>200</v>
      </c>
      <c r="H159" s="139">
        <v>4.34</v>
      </c>
      <c r="I159" s="140">
        <v>22.41</v>
      </c>
      <c r="J159" s="140">
        <f t="shared" si="0"/>
        <v>97.26</v>
      </c>
      <c r="K159" s="141"/>
      <c r="L159" s="25"/>
      <c r="M159" s="142" t="s">
        <v>1</v>
      </c>
      <c r="N159" s="112" t="s">
        <v>38</v>
      </c>
      <c r="O159" s="143">
        <v>8.9999999999999993E-3</v>
      </c>
      <c r="P159" s="143">
        <f t="shared" si="1"/>
        <v>3.9059999999999997E-2</v>
      </c>
      <c r="Q159" s="143">
        <v>0</v>
      </c>
      <c r="R159" s="143">
        <f t="shared" si="2"/>
        <v>0</v>
      </c>
      <c r="S159" s="143">
        <v>0</v>
      </c>
      <c r="T159" s="144">
        <f t="shared" si="3"/>
        <v>0</v>
      </c>
      <c r="AR159" s="145" t="s">
        <v>158</v>
      </c>
      <c r="AT159" s="145" t="s">
        <v>154</v>
      </c>
      <c r="AU159" s="145" t="s">
        <v>82</v>
      </c>
      <c r="AY159" s="13" t="s">
        <v>151</v>
      </c>
      <c r="BE159" s="146">
        <f t="shared" si="4"/>
        <v>97.26</v>
      </c>
      <c r="BF159" s="146">
        <f t="shared" si="5"/>
        <v>0</v>
      </c>
      <c r="BG159" s="146">
        <f t="shared" si="6"/>
        <v>0</v>
      </c>
      <c r="BH159" s="146">
        <f t="shared" si="7"/>
        <v>0</v>
      </c>
      <c r="BI159" s="146">
        <f t="shared" si="8"/>
        <v>0</v>
      </c>
      <c r="BJ159" s="13" t="s">
        <v>80</v>
      </c>
      <c r="BK159" s="146">
        <f t="shared" si="9"/>
        <v>97.26</v>
      </c>
      <c r="BL159" s="13" t="s">
        <v>158</v>
      </c>
      <c r="BM159" s="145" t="s">
        <v>878</v>
      </c>
    </row>
    <row r="160" spans="2:65" s="11" customFormat="1" ht="22.9" customHeight="1" x14ac:dyDescent="0.2">
      <c r="B160" s="124"/>
      <c r="D160" s="125" t="s">
        <v>72</v>
      </c>
      <c r="E160" s="133" t="s">
        <v>82</v>
      </c>
      <c r="F160" s="133" t="s">
        <v>879</v>
      </c>
      <c r="J160" s="134">
        <f>BK160</f>
        <v>31245.599999999999</v>
      </c>
      <c r="L160" s="124"/>
      <c r="M160" s="128"/>
      <c r="P160" s="129">
        <f>SUM(P161:P169)</f>
        <v>10.957141000000002</v>
      </c>
      <c r="R160" s="129">
        <f>SUM(R161:R169)</f>
        <v>16.249052522212001</v>
      </c>
      <c r="T160" s="130">
        <f>SUM(T161:T169)</f>
        <v>0</v>
      </c>
      <c r="AR160" s="125" t="s">
        <v>80</v>
      </c>
      <c r="AT160" s="131" t="s">
        <v>72</v>
      </c>
      <c r="AU160" s="131" t="s">
        <v>80</v>
      </c>
      <c r="AY160" s="125" t="s">
        <v>151</v>
      </c>
      <c r="BK160" s="132">
        <f>SUM(BK161:BK169)</f>
        <v>31245.599999999999</v>
      </c>
    </row>
    <row r="161" spans="2:65" s="1" customFormat="1" ht="16.5" customHeight="1" x14ac:dyDescent="0.2">
      <c r="B161" s="25"/>
      <c r="C161" s="135" t="s">
        <v>189</v>
      </c>
      <c r="D161" s="135" t="s">
        <v>154</v>
      </c>
      <c r="E161" s="136" t="s">
        <v>880</v>
      </c>
      <c r="F161" s="137" t="s">
        <v>881</v>
      </c>
      <c r="G161" s="138" t="s">
        <v>200</v>
      </c>
      <c r="H161" s="139">
        <v>0.41299999999999998</v>
      </c>
      <c r="I161" s="140">
        <v>3512.67</v>
      </c>
      <c r="J161" s="140">
        <f>ROUND(I161*H161,2)</f>
        <v>1450.73</v>
      </c>
      <c r="K161" s="141"/>
      <c r="L161" s="25"/>
      <c r="M161" s="142" t="s">
        <v>1</v>
      </c>
      <c r="N161" s="112" t="s">
        <v>38</v>
      </c>
      <c r="O161" s="143">
        <v>0.58399999999999996</v>
      </c>
      <c r="P161" s="143">
        <f>O161*H161</f>
        <v>0.24119199999999996</v>
      </c>
      <c r="Q161" s="143">
        <v>2.3010222040000001</v>
      </c>
      <c r="R161" s="143">
        <f>Q161*H161</f>
        <v>0.95032217025200005</v>
      </c>
      <c r="S161" s="143">
        <v>0</v>
      </c>
      <c r="T161" s="144">
        <f>S161*H161</f>
        <v>0</v>
      </c>
      <c r="AR161" s="145" t="s">
        <v>158</v>
      </c>
      <c r="AT161" s="145" t="s">
        <v>154</v>
      </c>
      <c r="AU161" s="145" t="s">
        <v>82</v>
      </c>
      <c r="AY161" s="13" t="s">
        <v>151</v>
      </c>
      <c r="BE161" s="146">
        <f>IF(N161="základní",J161,0)</f>
        <v>1450.73</v>
      </c>
      <c r="BF161" s="146">
        <f>IF(N161="snížená",J161,0)</f>
        <v>0</v>
      </c>
      <c r="BG161" s="146">
        <f>IF(N161="zákl. přenesená",J161,0)</f>
        <v>0</v>
      </c>
      <c r="BH161" s="146">
        <f>IF(N161="sníž. přenesená",J161,0)</f>
        <v>0</v>
      </c>
      <c r="BI161" s="146">
        <f>IF(N161="nulová",J161,0)</f>
        <v>0</v>
      </c>
      <c r="BJ161" s="13" t="s">
        <v>80</v>
      </c>
      <c r="BK161" s="146">
        <f>ROUND(I161*H161,2)</f>
        <v>1450.73</v>
      </c>
      <c r="BL161" s="13" t="s">
        <v>158</v>
      </c>
      <c r="BM161" s="145" t="s">
        <v>882</v>
      </c>
    </row>
    <row r="162" spans="2:65" s="1" customFormat="1" ht="16.5" customHeight="1" x14ac:dyDescent="0.2">
      <c r="B162" s="25"/>
      <c r="C162" s="135" t="s">
        <v>193</v>
      </c>
      <c r="D162" s="135" t="s">
        <v>154</v>
      </c>
      <c r="E162" s="136" t="s">
        <v>883</v>
      </c>
      <c r="F162" s="137" t="s">
        <v>884</v>
      </c>
      <c r="G162" s="138" t="s">
        <v>200</v>
      </c>
      <c r="H162" s="139">
        <v>0.76200000000000001</v>
      </c>
      <c r="I162" s="140">
        <v>3100</v>
      </c>
      <c r="J162" s="140">
        <f>ROUND(I162*H162,2)</f>
        <v>2362.1999999999998</v>
      </c>
      <c r="K162" s="141"/>
      <c r="L162" s="25"/>
      <c r="M162" s="142" t="s">
        <v>1</v>
      </c>
      <c r="N162" s="112" t="s">
        <v>38</v>
      </c>
      <c r="O162" s="143">
        <v>0.58399999999999996</v>
      </c>
      <c r="P162" s="143">
        <f>O162*H162</f>
        <v>0.44500799999999996</v>
      </c>
      <c r="Q162" s="143">
        <v>2.3010199999999998</v>
      </c>
      <c r="R162" s="143">
        <f>Q162*H162</f>
        <v>1.7533772399999998</v>
      </c>
      <c r="S162" s="143">
        <v>0</v>
      </c>
      <c r="T162" s="144">
        <f>S162*H162</f>
        <v>0</v>
      </c>
      <c r="AR162" s="145" t="s">
        <v>158</v>
      </c>
      <c r="AT162" s="145" t="s">
        <v>154</v>
      </c>
      <c r="AU162" s="145" t="s">
        <v>82</v>
      </c>
      <c r="AY162" s="13" t="s">
        <v>151</v>
      </c>
      <c r="BE162" s="146">
        <f>IF(N162="základní",J162,0)</f>
        <v>2362.1999999999998</v>
      </c>
      <c r="BF162" s="146">
        <f>IF(N162="snížená",J162,0)</f>
        <v>0</v>
      </c>
      <c r="BG162" s="146">
        <f>IF(N162="zákl. přenesená",J162,0)</f>
        <v>0</v>
      </c>
      <c r="BH162" s="146">
        <f>IF(N162="sníž. přenesená",J162,0)</f>
        <v>0</v>
      </c>
      <c r="BI162" s="146">
        <f>IF(N162="nulová",J162,0)</f>
        <v>0</v>
      </c>
      <c r="BJ162" s="13" t="s">
        <v>80</v>
      </c>
      <c r="BK162" s="146">
        <f>ROUND(I162*H162,2)</f>
        <v>2362.1999999999998</v>
      </c>
      <c r="BL162" s="13" t="s">
        <v>158</v>
      </c>
      <c r="BM162" s="145" t="s">
        <v>885</v>
      </c>
    </row>
    <row r="163" spans="2:65" s="1" customFormat="1" ht="19.5" x14ac:dyDescent="0.2">
      <c r="B163" s="25"/>
      <c r="D163" s="147" t="s">
        <v>167</v>
      </c>
      <c r="F163" s="148" t="s">
        <v>886</v>
      </c>
      <c r="L163" s="25"/>
      <c r="M163" s="149"/>
      <c r="T163" s="49"/>
      <c r="AT163" s="13" t="s">
        <v>167</v>
      </c>
      <c r="AU163" s="13" t="s">
        <v>82</v>
      </c>
    </row>
    <row r="164" spans="2:65" s="1" customFormat="1" ht="16.5" customHeight="1" x14ac:dyDescent="0.2">
      <c r="B164" s="25"/>
      <c r="C164" s="135" t="s">
        <v>197</v>
      </c>
      <c r="D164" s="135" t="s">
        <v>154</v>
      </c>
      <c r="E164" s="136" t="s">
        <v>887</v>
      </c>
      <c r="F164" s="137" t="s">
        <v>888</v>
      </c>
      <c r="G164" s="138" t="s">
        <v>162</v>
      </c>
      <c r="H164" s="139">
        <v>1.921</v>
      </c>
      <c r="I164" s="140">
        <v>560</v>
      </c>
      <c r="J164" s="140">
        <f>ROUND(I164*H164,2)</f>
        <v>1075.76</v>
      </c>
      <c r="K164" s="141"/>
      <c r="L164" s="25"/>
      <c r="M164" s="142" t="s">
        <v>1</v>
      </c>
      <c r="N164" s="112" t="s">
        <v>38</v>
      </c>
      <c r="O164" s="143">
        <v>0.3</v>
      </c>
      <c r="P164" s="143">
        <f>O164*H164</f>
        <v>0.57630000000000003</v>
      </c>
      <c r="Q164" s="143">
        <v>2.4719E-3</v>
      </c>
      <c r="R164" s="143">
        <f>Q164*H164</f>
        <v>4.7485199000000004E-3</v>
      </c>
      <c r="S164" s="143">
        <v>0</v>
      </c>
      <c r="T164" s="144">
        <f>S164*H164</f>
        <v>0</v>
      </c>
      <c r="AR164" s="145" t="s">
        <v>158</v>
      </c>
      <c r="AT164" s="145" t="s">
        <v>154</v>
      </c>
      <c r="AU164" s="145" t="s">
        <v>82</v>
      </c>
      <c r="AY164" s="13" t="s">
        <v>151</v>
      </c>
      <c r="BE164" s="146">
        <f>IF(N164="základní",J164,0)</f>
        <v>1075.76</v>
      </c>
      <c r="BF164" s="146">
        <f>IF(N164="snížená",J164,0)</f>
        <v>0</v>
      </c>
      <c r="BG164" s="146">
        <f>IF(N164="zákl. přenesená",J164,0)</f>
        <v>0</v>
      </c>
      <c r="BH164" s="146">
        <f>IF(N164="sníž. přenesená",J164,0)</f>
        <v>0</v>
      </c>
      <c r="BI164" s="146">
        <f>IF(N164="nulová",J164,0)</f>
        <v>0</v>
      </c>
      <c r="BJ164" s="13" t="s">
        <v>80</v>
      </c>
      <c r="BK164" s="146">
        <f>ROUND(I164*H164,2)</f>
        <v>1075.76</v>
      </c>
      <c r="BL164" s="13" t="s">
        <v>158</v>
      </c>
      <c r="BM164" s="145" t="s">
        <v>889</v>
      </c>
    </row>
    <row r="165" spans="2:65" s="1" customFormat="1" ht="19.5" x14ac:dyDescent="0.2">
      <c r="B165" s="25"/>
      <c r="D165" s="147" t="s">
        <v>167</v>
      </c>
      <c r="F165" s="148" t="s">
        <v>886</v>
      </c>
      <c r="L165" s="25"/>
      <c r="M165" s="149"/>
      <c r="T165" s="49"/>
      <c r="AT165" s="13" t="s">
        <v>167</v>
      </c>
      <c r="AU165" s="13" t="s">
        <v>82</v>
      </c>
    </row>
    <row r="166" spans="2:65" s="1" customFormat="1" ht="16.5" customHeight="1" x14ac:dyDescent="0.2">
      <c r="B166" s="25"/>
      <c r="C166" s="135" t="s">
        <v>202</v>
      </c>
      <c r="D166" s="135" t="s">
        <v>154</v>
      </c>
      <c r="E166" s="136" t="s">
        <v>890</v>
      </c>
      <c r="F166" s="137" t="s">
        <v>891</v>
      </c>
      <c r="G166" s="138" t="s">
        <v>162</v>
      </c>
      <c r="H166" s="139">
        <v>1.921</v>
      </c>
      <c r="I166" s="140">
        <v>138.37</v>
      </c>
      <c r="J166" s="140">
        <f>ROUND(I166*H166,2)</f>
        <v>265.81</v>
      </c>
      <c r="K166" s="141"/>
      <c r="L166" s="25"/>
      <c r="M166" s="142" t="s">
        <v>1</v>
      </c>
      <c r="N166" s="112" t="s">
        <v>38</v>
      </c>
      <c r="O166" s="143">
        <v>0.152</v>
      </c>
      <c r="P166" s="143">
        <f>O166*H166</f>
        <v>0.29199199999999997</v>
      </c>
      <c r="Q166" s="143">
        <v>0</v>
      </c>
      <c r="R166" s="143">
        <f>Q166*H166</f>
        <v>0</v>
      </c>
      <c r="S166" s="143">
        <v>0</v>
      </c>
      <c r="T166" s="144">
        <f>S166*H166</f>
        <v>0</v>
      </c>
      <c r="AR166" s="145" t="s">
        <v>158</v>
      </c>
      <c r="AT166" s="145" t="s">
        <v>154</v>
      </c>
      <c r="AU166" s="145" t="s">
        <v>82</v>
      </c>
      <c r="AY166" s="13" t="s">
        <v>151</v>
      </c>
      <c r="BE166" s="146">
        <f>IF(N166="základní",J166,0)</f>
        <v>265.81</v>
      </c>
      <c r="BF166" s="146">
        <f>IF(N166="snížená",J166,0)</f>
        <v>0</v>
      </c>
      <c r="BG166" s="146">
        <f>IF(N166="zákl. přenesená",J166,0)</f>
        <v>0</v>
      </c>
      <c r="BH166" s="146">
        <f>IF(N166="sníž. přenesená",J166,0)</f>
        <v>0</v>
      </c>
      <c r="BI166" s="146">
        <f>IF(N166="nulová",J166,0)</f>
        <v>0</v>
      </c>
      <c r="BJ166" s="13" t="s">
        <v>80</v>
      </c>
      <c r="BK166" s="146">
        <f>ROUND(I166*H166,2)</f>
        <v>265.81</v>
      </c>
      <c r="BL166" s="13" t="s">
        <v>158</v>
      </c>
      <c r="BM166" s="145" t="s">
        <v>892</v>
      </c>
    </row>
    <row r="167" spans="2:65" s="1" customFormat="1" ht="16.5" customHeight="1" x14ac:dyDescent="0.2">
      <c r="B167" s="25"/>
      <c r="C167" s="135" t="s">
        <v>206</v>
      </c>
      <c r="D167" s="135" t="s">
        <v>154</v>
      </c>
      <c r="E167" s="136" t="s">
        <v>893</v>
      </c>
      <c r="F167" s="137" t="s">
        <v>894</v>
      </c>
      <c r="G167" s="138" t="s">
        <v>200</v>
      </c>
      <c r="H167" s="139">
        <v>3.47</v>
      </c>
      <c r="I167" s="140">
        <v>3512.67</v>
      </c>
      <c r="J167" s="140">
        <f>ROUND(I167*H167,2)</f>
        <v>12188.96</v>
      </c>
      <c r="K167" s="141"/>
      <c r="L167" s="25"/>
      <c r="M167" s="142" t="s">
        <v>1</v>
      </c>
      <c r="N167" s="112" t="s">
        <v>38</v>
      </c>
      <c r="O167" s="143">
        <v>0.58399999999999996</v>
      </c>
      <c r="P167" s="143">
        <f>O167*H167</f>
        <v>2.0264799999999998</v>
      </c>
      <c r="Q167" s="143">
        <v>2.3010222040000001</v>
      </c>
      <c r="R167" s="143">
        <f>Q167*H167</f>
        <v>7.9845470478800005</v>
      </c>
      <c r="S167" s="143">
        <v>0</v>
      </c>
      <c r="T167" s="144">
        <f>S167*H167</f>
        <v>0</v>
      </c>
      <c r="AR167" s="145" t="s">
        <v>158</v>
      </c>
      <c r="AT167" s="145" t="s">
        <v>154</v>
      </c>
      <c r="AU167" s="145" t="s">
        <v>82</v>
      </c>
      <c r="AY167" s="13" t="s">
        <v>151</v>
      </c>
      <c r="BE167" s="146">
        <f>IF(N167="základní",J167,0)</f>
        <v>12188.96</v>
      </c>
      <c r="BF167" s="146">
        <f>IF(N167="snížená",J167,0)</f>
        <v>0</v>
      </c>
      <c r="BG167" s="146">
        <f>IF(N167="zákl. přenesená",J167,0)</f>
        <v>0</v>
      </c>
      <c r="BH167" s="146">
        <f>IF(N167="sníž. přenesená",J167,0)</f>
        <v>0</v>
      </c>
      <c r="BI167" s="146">
        <f>IF(N167="nulová",J167,0)</f>
        <v>0</v>
      </c>
      <c r="BJ167" s="13" t="s">
        <v>80</v>
      </c>
      <c r="BK167" s="146">
        <f>ROUND(I167*H167,2)</f>
        <v>12188.96</v>
      </c>
      <c r="BL167" s="13" t="s">
        <v>158</v>
      </c>
      <c r="BM167" s="145" t="s">
        <v>895</v>
      </c>
    </row>
    <row r="168" spans="2:65" s="1" customFormat="1" ht="33" customHeight="1" x14ac:dyDescent="0.2">
      <c r="B168" s="25"/>
      <c r="C168" s="135" t="s">
        <v>211</v>
      </c>
      <c r="D168" s="135" t="s">
        <v>154</v>
      </c>
      <c r="E168" s="136" t="s">
        <v>896</v>
      </c>
      <c r="F168" s="137" t="s">
        <v>897</v>
      </c>
      <c r="G168" s="138" t="s">
        <v>162</v>
      </c>
      <c r="H168" s="139">
        <v>5.9720000000000004</v>
      </c>
      <c r="I168" s="140">
        <v>1749.59</v>
      </c>
      <c r="J168" s="140">
        <f>ROUND(I168*H168,2)</f>
        <v>10448.549999999999</v>
      </c>
      <c r="K168" s="141"/>
      <c r="L168" s="25"/>
      <c r="M168" s="142" t="s">
        <v>1</v>
      </c>
      <c r="N168" s="112" t="s">
        <v>38</v>
      </c>
      <c r="O168" s="143">
        <v>0.94</v>
      </c>
      <c r="P168" s="143">
        <f>O168*H168</f>
        <v>5.6136800000000004</v>
      </c>
      <c r="Q168" s="143">
        <v>0.69346604000000001</v>
      </c>
      <c r="R168" s="143">
        <f>Q168*H168</f>
        <v>4.1413791908800004</v>
      </c>
      <c r="S168" s="143">
        <v>0</v>
      </c>
      <c r="T168" s="144">
        <f>S168*H168</f>
        <v>0</v>
      </c>
      <c r="AR168" s="145" t="s">
        <v>158</v>
      </c>
      <c r="AT168" s="145" t="s">
        <v>154</v>
      </c>
      <c r="AU168" s="145" t="s">
        <v>82</v>
      </c>
      <c r="AY168" s="13" t="s">
        <v>151</v>
      </c>
      <c r="BE168" s="146">
        <f>IF(N168="základní",J168,0)</f>
        <v>10448.549999999999</v>
      </c>
      <c r="BF168" s="146">
        <f>IF(N168="snížená",J168,0)</f>
        <v>0</v>
      </c>
      <c r="BG168" s="146">
        <f>IF(N168="zákl. přenesená",J168,0)</f>
        <v>0</v>
      </c>
      <c r="BH168" s="146">
        <f>IF(N168="sníž. přenesená",J168,0)</f>
        <v>0</v>
      </c>
      <c r="BI168" s="146">
        <f>IF(N168="nulová",J168,0)</f>
        <v>0</v>
      </c>
      <c r="BJ168" s="13" t="s">
        <v>80</v>
      </c>
      <c r="BK168" s="146">
        <f>ROUND(I168*H168,2)</f>
        <v>10448.549999999999</v>
      </c>
      <c r="BL168" s="13" t="s">
        <v>158</v>
      </c>
      <c r="BM168" s="145" t="s">
        <v>898</v>
      </c>
    </row>
    <row r="169" spans="2:65" s="1" customFormat="1" ht="33" customHeight="1" x14ac:dyDescent="0.2">
      <c r="B169" s="25"/>
      <c r="C169" s="135" t="s">
        <v>8</v>
      </c>
      <c r="D169" s="135" t="s">
        <v>154</v>
      </c>
      <c r="E169" s="136" t="s">
        <v>899</v>
      </c>
      <c r="F169" s="137" t="s">
        <v>900</v>
      </c>
      <c r="G169" s="138" t="s">
        <v>162</v>
      </c>
      <c r="H169" s="139">
        <v>1.2130000000000001</v>
      </c>
      <c r="I169" s="140">
        <v>2847.15</v>
      </c>
      <c r="J169" s="140">
        <f>ROUND(I169*H169,2)</f>
        <v>3453.59</v>
      </c>
      <c r="K169" s="141"/>
      <c r="L169" s="25"/>
      <c r="M169" s="142" t="s">
        <v>1</v>
      </c>
      <c r="N169" s="112" t="s">
        <v>38</v>
      </c>
      <c r="O169" s="143">
        <v>1.4530000000000001</v>
      </c>
      <c r="P169" s="143">
        <f>O169*H169</f>
        <v>1.7624890000000002</v>
      </c>
      <c r="Q169" s="143">
        <v>1.1662641</v>
      </c>
      <c r="R169" s="143">
        <f>Q169*H169</f>
        <v>1.4146783533</v>
      </c>
      <c r="S169" s="143">
        <v>0</v>
      </c>
      <c r="T169" s="144">
        <f>S169*H169</f>
        <v>0</v>
      </c>
      <c r="AR169" s="145" t="s">
        <v>158</v>
      </c>
      <c r="AT169" s="145" t="s">
        <v>154</v>
      </c>
      <c r="AU169" s="145" t="s">
        <v>82</v>
      </c>
      <c r="AY169" s="13" t="s">
        <v>151</v>
      </c>
      <c r="BE169" s="146">
        <f>IF(N169="základní",J169,0)</f>
        <v>3453.59</v>
      </c>
      <c r="BF169" s="146">
        <f>IF(N169="snížená",J169,0)</f>
        <v>0</v>
      </c>
      <c r="BG169" s="146">
        <f>IF(N169="zákl. přenesená",J169,0)</f>
        <v>0</v>
      </c>
      <c r="BH169" s="146">
        <f>IF(N169="sníž. přenesená",J169,0)</f>
        <v>0</v>
      </c>
      <c r="BI169" s="146">
        <f>IF(N169="nulová",J169,0)</f>
        <v>0</v>
      </c>
      <c r="BJ169" s="13" t="s">
        <v>80</v>
      </c>
      <c r="BK169" s="146">
        <f>ROUND(I169*H169,2)</f>
        <v>3453.59</v>
      </c>
      <c r="BL169" s="13" t="s">
        <v>158</v>
      </c>
      <c r="BM169" s="145" t="s">
        <v>901</v>
      </c>
    </row>
    <row r="170" spans="2:65" s="11" customFormat="1" ht="22.9" customHeight="1" x14ac:dyDescent="0.2">
      <c r="B170" s="124"/>
      <c r="D170" s="125" t="s">
        <v>72</v>
      </c>
      <c r="E170" s="133" t="s">
        <v>152</v>
      </c>
      <c r="F170" s="133" t="s">
        <v>153</v>
      </c>
      <c r="J170" s="134">
        <f>BK170</f>
        <v>93754.499999999985</v>
      </c>
      <c r="L170" s="124"/>
      <c r="M170" s="128"/>
      <c r="P170" s="129">
        <f>SUM(P171:P177)</f>
        <v>44.758395</v>
      </c>
      <c r="R170" s="129">
        <f>SUM(R171:R177)</f>
        <v>11.114674224</v>
      </c>
      <c r="T170" s="130">
        <f>SUM(T171:T177)</f>
        <v>0</v>
      </c>
      <c r="AR170" s="125" t="s">
        <v>80</v>
      </c>
      <c r="AT170" s="131" t="s">
        <v>72</v>
      </c>
      <c r="AU170" s="131" t="s">
        <v>80</v>
      </c>
      <c r="AY170" s="125" t="s">
        <v>151</v>
      </c>
      <c r="BK170" s="132">
        <f>SUM(BK171:BK177)</f>
        <v>93754.499999999985</v>
      </c>
    </row>
    <row r="171" spans="2:65" s="1" customFormat="1" ht="33" customHeight="1" x14ac:dyDescent="0.2">
      <c r="B171" s="25"/>
      <c r="C171" s="135" t="s">
        <v>220</v>
      </c>
      <c r="D171" s="135" t="s">
        <v>154</v>
      </c>
      <c r="E171" s="136" t="s">
        <v>902</v>
      </c>
      <c r="F171" s="137" t="s">
        <v>903</v>
      </c>
      <c r="G171" s="138" t="s">
        <v>162</v>
      </c>
      <c r="H171" s="139">
        <v>2.73</v>
      </c>
      <c r="I171" s="140">
        <v>2365.0700000000002</v>
      </c>
      <c r="J171" s="140">
        <f>ROUND(I171*H171,2)</f>
        <v>6456.64</v>
      </c>
      <c r="K171" s="141"/>
      <c r="L171" s="25"/>
      <c r="M171" s="142" t="s">
        <v>1</v>
      </c>
      <c r="N171" s="112" t="s">
        <v>38</v>
      </c>
      <c r="O171" s="143">
        <v>1.0860000000000001</v>
      </c>
      <c r="P171" s="143">
        <f>O171*H171</f>
        <v>2.9647800000000002</v>
      </c>
      <c r="Q171" s="143">
        <v>0.34839999999999999</v>
      </c>
      <c r="R171" s="143">
        <f>Q171*H171</f>
        <v>0.95113199999999998</v>
      </c>
      <c r="S171" s="143">
        <v>0</v>
      </c>
      <c r="T171" s="144">
        <f>S171*H171</f>
        <v>0</v>
      </c>
      <c r="AR171" s="145" t="s">
        <v>158</v>
      </c>
      <c r="AT171" s="145" t="s">
        <v>154</v>
      </c>
      <c r="AU171" s="145" t="s">
        <v>82</v>
      </c>
      <c r="AY171" s="13" t="s">
        <v>151</v>
      </c>
      <c r="BE171" s="146">
        <f>IF(N171="základní",J171,0)</f>
        <v>6456.64</v>
      </c>
      <c r="BF171" s="146">
        <f>IF(N171="snížená",J171,0)</f>
        <v>0</v>
      </c>
      <c r="BG171" s="146">
        <f>IF(N171="zákl. přenesená",J171,0)</f>
        <v>0</v>
      </c>
      <c r="BH171" s="146">
        <f>IF(N171="sníž. přenesená",J171,0)</f>
        <v>0</v>
      </c>
      <c r="BI171" s="146">
        <f>IF(N171="nulová",J171,0)</f>
        <v>0</v>
      </c>
      <c r="BJ171" s="13" t="s">
        <v>80</v>
      </c>
      <c r="BK171" s="146">
        <f>ROUND(I171*H171,2)</f>
        <v>6456.64</v>
      </c>
      <c r="BL171" s="13" t="s">
        <v>158</v>
      </c>
      <c r="BM171" s="145" t="s">
        <v>904</v>
      </c>
    </row>
    <row r="172" spans="2:65" s="1" customFormat="1" ht="19.5" x14ac:dyDescent="0.2">
      <c r="B172" s="25"/>
      <c r="D172" s="147" t="s">
        <v>167</v>
      </c>
      <c r="F172" s="148" t="s">
        <v>905</v>
      </c>
      <c r="L172" s="25"/>
      <c r="M172" s="149"/>
      <c r="T172" s="49"/>
      <c r="AT172" s="13" t="s">
        <v>167</v>
      </c>
      <c r="AU172" s="13" t="s">
        <v>82</v>
      </c>
    </row>
    <row r="173" spans="2:65" s="1" customFormat="1" ht="24.2" customHeight="1" x14ac:dyDescent="0.2">
      <c r="B173" s="25"/>
      <c r="C173" s="135" t="s">
        <v>224</v>
      </c>
      <c r="D173" s="135" t="s">
        <v>154</v>
      </c>
      <c r="E173" s="136" t="s">
        <v>906</v>
      </c>
      <c r="F173" s="137" t="s">
        <v>907</v>
      </c>
      <c r="G173" s="138" t="s">
        <v>162</v>
      </c>
      <c r="H173" s="139">
        <v>24.95</v>
      </c>
      <c r="I173" s="140">
        <v>2043.76</v>
      </c>
      <c r="J173" s="140">
        <f>ROUND(I173*H173,2)</f>
        <v>50991.81</v>
      </c>
      <c r="K173" s="141"/>
      <c r="L173" s="25"/>
      <c r="M173" s="142" t="s">
        <v>1</v>
      </c>
      <c r="N173" s="112" t="s">
        <v>38</v>
      </c>
      <c r="O173" s="143">
        <v>1.0409999999999999</v>
      </c>
      <c r="P173" s="143">
        <f>O173*H173</f>
        <v>25.972949999999997</v>
      </c>
      <c r="Q173" s="143">
        <v>0.26904800000000001</v>
      </c>
      <c r="R173" s="143">
        <f>Q173*H173</f>
        <v>6.7127476000000001</v>
      </c>
      <c r="S173" s="143">
        <v>0</v>
      </c>
      <c r="T173" s="144">
        <f>S173*H173</f>
        <v>0</v>
      </c>
      <c r="AR173" s="145" t="s">
        <v>158</v>
      </c>
      <c r="AT173" s="145" t="s">
        <v>154</v>
      </c>
      <c r="AU173" s="145" t="s">
        <v>82</v>
      </c>
      <c r="AY173" s="13" t="s">
        <v>151</v>
      </c>
      <c r="BE173" s="146">
        <f>IF(N173="základní",J173,0)</f>
        <v>50991.81</v>
      </c>
      <c r="BF173" s="146">
        <f>IF(N173="snížená",J173,0)</f>
        <v>0</v>
      </c>
      <c r="BG173" s="146">
        <f>IF(N173="zákl. přenesená",J173,0)</f>
        <v>0</v>
      </c>
      <c r="BH173" s="146">
        <f>IF(N173="sníž. přenesená",J173,0)</f>
        <v>0</v>
      </c>
      <c r="BI173" s="146">
        <f>IF(N173="nulová",J173,0)</f>
        <v>0</v>
      </c>
      <c r="BJ173" s="13" t="s">
        <v>80</v>
      </c>
      <c r="BK173" s="146">
        <f>ROUND(I173*H173,2)</f>
        <v>50991.81</v>
      </c>
      <c r="BL173" s="13" t="s">
        <v>158</v>
      </c>
      <c r="BM173" s="145" t="s">
        <v>908</v>
      </c>
    </row>
    <row r="174" spans="2:65" s="1" customFormat="1" ht="24.2" customHeight="1" x14ac:dyDescent="0.2">
      <c r="B174" s="25"/>
      <c r="C174" s="135" t="s">
        <v>228</v>
      </c>
      <c r="D174" s="135" t="s">
        <v>154</v>
      </c>
      <c r="E174" s="136" t="s">
        <v>909</v>
      </c>
      <c r="F174" s="137" t="s">
        <v>910</v>
      </c>
      <c r="G174" s="138" t="s">
        <v>162</v>
      </c>
      <c r="H174" s="139">
        <v>7.0629999999999997</v>
      </c>
      <c r="I174" s="140">
        <v>3030.09</v>
      </c>
      <c r="J174" s="140">
        <f>ROUND(I174*H174,2)</f>
        <v>21401.53</v>
      </c>
      <c r="K174" s="141"/>
      <c r="L174" s="25"/>
      <c r="M174" s="142" t="s">
        <v>1</v>
      </c>
      <c r="N174" s="112" t="s">
        <v>38</v>
      </c>
      <c r="O174" s="143">
        <v>1.4550000000000001</v>
      </c>
      <c r="P174" s="143">
        <f>O174*H174</f>
        <v>10.276664999999999</v>
      </c>
      <c r="Q174" s="143">
        <v>0.349248</v>
      </c>
      <c r="R174" s="143">
        <f>Q174*H174</f>
        <v>2.466738624</v>
      </c>
      <c r="S174" s="143">
        <v>0</v>
      </c>
      <c r="T174" s="144">
        <f>S174*H174</f>
        <v>0</v>
      </c>
      <c r="AR174" s="145" t="s">
        <v>158</v>
      </c>
      <c r="AT174" s="145" t="s">
        <v>154</v>
      </c>
      <c r="AU174" s="145" t="s">
        <v>82</v>
      </c>
      <c r="AY174" s="13" t="s">
        <v>151</v>
      </c>
      <c r="BE174" s="146">
        <f>IF(N174="základní",J174,0)</f>
        <v>21401.53</v>
      </c>
      <c r="BF174" s="146">
        <f>IF(N174="snížená",J174,0)</f>
        <v>0</v>
      </c>
      <c r="BG174" s="146">
        <f>IF(N174="zákl. přenesená",J174,0)</f>
        <v>0</v>
      </c>
      <c r="BH174" s="146">
        <f>IF(N174="sníž. přenesená",J174,0)</f>
        <v>0</v>
      </c>
      <c r="BI174" s="146">
        <f>IF(N174="nulová",J174,0)</f>
        <v>0</v>
      </c>
      <c r="BJ174" s="13" t="s">
        <v>80</v>
      </c>
      <c r="BK174" s="146">
        <f>ROUND(I174*H174,2)</f>
        <v>21401.53</v>
      </c>
      <c r="BL174" s="13" t="s">
        <v>158</v>
      </c>
      <c r="BM174" s="145" t="s">
        <v>911</v>
      </c>
    </row>
    <row r="175" spans="2:65" s="1" customFormat="1" ht="21.75" customHeight="1" x14ac:dyDescent="0.2">
      <c r="B175" s="25"/>
      <c r="C175" s="135" t="s">
        <v>232</v>
      </c>
      <c r="D175" s="135" t="s">
        <v>154</v>
      </c>
      <c r="E175" s="136" t="s">
        <v>912</v>
      </c>
      <c r="F175" s="137" t="s">
        <v>913</v>
      </c>
      <c r="G175" s="138" t="s">
        <v>157</v>
      </c>
      <c r="H175" s="139">
        <v>8</v>
      </c>
      <c r="I175" s="140">
        <v>552.17999999999995</v>
      </c>
      <c r="J175" s="140">
        <f>ROUND(I175*H175,2)</f>
        <v>4417.4399999999996</v>
      </c>
      <c r="K175" s="141"/>
      <c r="L175" s="25"/>
      <c r="M175" s="142" t="s">
        <v>1</v>
      </c>
      <c r="N175" s="112" t="s">
        <v>38</v>
      </c>
      <c r="O175" s="143">
        <v>0.245</v>
      </c>
      <c r="P175" s="143">
        <f>O175*H175</f>
        <v>1.96</v>
      </c>
      <c r="Q175" s="143">
        <v>3.6547999999999997E-2</v>
      </c>
      <c r="R175" s="143">
        <f>Q175*H175</f>
        <v>0.29238399999999998</v>
      </c>
      <c r="S175" s="143">
        <v>0</v>
      </c>
      <c r="T175" s="144">
        <f>S175*H175</f>
        <v>0</v>
      </c>
      <c r="AR175" s="145" t="s">
        <v>158</v>
      </c>
      <c r="AT175" s="145" t="s">
        <v>154</v>
      </c>
      <c r="AU175" s="145" t="s">
        <v>82</v>
      </c>
      <c r="AY175" s="13" t="s">
        <v>151</v>
      </c>
      <c r="BE175" s="146">
        <f>IF(N175="základní",J175,0)</f>
        <v>4417.4399999999996</v>
      </c>
      <c r="BF175" s="146">
        <f>IF(N175="snížená",J175,0)</f>
        <v>0</v>
      </c>
      <c r="BG175" s="146">
        <f>IF(N175="zákl. přenesená",J175,0)</f>
        <v>0</v>
      </c>
      <c r="BH175" s="146">
        <f>IF(N175="sníž. přenesená",J175,0)</f>
        <v>0</v>
      </c>
      <c r="BI175" s="146">
        <f>IF(N175="nulová",J175,0)</f>
        <v>0</v>
      </c>
      <c r="BJ175" s="13" t="s">
        <v>80</v>
      </c>
      <c r="BK175" s="146">
        <f>ROUND(I175*H175,2)</f>
        <v>4417.4399999999996</v>
      </c>
      <c r="BL175" s="13" t="s">
        <v>158</v>
      </c>
      <c r="BM175" s="145" t="s">
        <v>914</v>
      </c>
    </row>
    <row r="176" spans="2:65" s="1" customFormat="1" ht="21.75" customHeight="1" x14ac:dyDescent="0.2">
      <c r="B176" s="25"/>
      <c r="C176" s="135" t="s">
        <v>236</v>
      </c>
      <c r="D176" s="135" t="s">
        <v>154</v>
      </c>
      <c r="E176" s="136" t="s">
        <v>915</v>
      </c>
      <c r="F176" s="137" t="s">
        <v>916</v>
      </c>
      <c r="G176" s="138" t="s">
        <v>157</v>
      </c>
      <c r="H176" s="139">
        <v>8</v>
      </c>
      <c r="I176" s="140">
        <v>700.04</v>
      </c>
      <c r="J176" s="140">
        <f>ROUND(I176*H176,2)</f>
        <v>5600.32</v>
      </c>
      <c r="K176" s="141"/>
      <c r="L176" s="25"/>
      <c r="M176" s="142" t="s">
        <v>1</v>
      </c>
      <c r="N176" s="112" t="s">
        <v>38</v>
      </c>
      <c r="O176" s="143">
        <v>0.253</v>
      </c>
      <c r="P176" s="143">
        <f>O176*H176</f>
        <v>2.024</v>
      </c>
      <c r="Q176" s="143">
        <v>4.5547999999999998E-2</v>
      </c>
      <c r="R176" s="143">
        <f>Q176*H176</f>
        <v>0.36438399999999999</v>
      </c>
      <c r="S176" s="143">
        <v>0</v>
      </c>
      <c r="T176" s="144">
        <f>S176*H176</f>
        <v>0</v>
      </c>
      <c r="AR176" s="145" t="s">
        <v>158</v>
      </c>
      <c r="AT176" s="145" t="s">
        <v>154</v>
      </c>
      <c r="AU176" s="145" t="s">
        <v>82</v>
      </c>
      <c r="AY176" s="13" t="s">
        <v>151</v>
      </c>
      <c r="BE176" s="146">
        <f>IF(N176="základní",J176,0)</f>
        <v>5600.32</v>
      </c>
      <c r="BF176" s="146">
        <f>IF(N176="snížená",J176,0)</f>
        <v>0</v>
      </c>
      <c r="BG176" s="146">
        <f>IF(N176="zákl. přenesená",J176,0)</f>
        <v>0</v>
      </c>
      <c r="BH176" s="146">
        <f>IF(N176="sníž. přenesená",J176,0)</f>
        <v>0</v>
      </c>
      <c r="BI176" s="146">
        <f>IF(N176="nulová",J176,0)</f>
        <v>0</v>
      </c>
      <c r="BJ176" s="13" t="s">
        <v>80</v>
      </c>
      <c r="BK176" s="146">
        <f>ROUND(I176*H176,2)</f>
        <v>5600.32</v>
      </c>
      <c r="BL176" s="13" t="s">
        <v>158</v>
      </c>
      <c r="BM176" s="145" t="s">
        <v>917</v>
      </c>
    </row>
    <row r="177" spans="2:65" s="1" customFormat="1" ht="21.75" customHeight="1" x14ac:dyDescent="0.2">
      <c r="B177" s="25"/>
      <c r="C177" s="135" t="s">
        <v>7</v>
      </c>
      <c r="D177" s="135" t="s">
        <v>154</v>
      </c>
      <c r="E177" s="136" t="s">
        <v>918</v>
      </c>
      <c r="F177" s="137" t="s">
        <v>919</v>
      </c>
      <c r="G177" s="138" t="s">
        <v>157</v>
      </c>
      <c r="H177" s="139">
        <v>6</v>
      </c>
      <c r="I177" s="140">
        <v>814.46</v>
      </c>
      <c r="J177" s="140">
        <f>ROUND(I177*H177,2)</f>
        <v>4886.76</v>
      </c>
      <c r="K177" s="141"/>
      <c r="L177" s="25"/>
      <c r="M177" s="142" t="s">
        <v>1</v>
      </c>
      <c r="N177" s="112" t="s">
        <v>38</v>
      </c>
      <c r="O177" s="143">
        <v>0.26</v>
      </c>
      <c r="P177" s="143">
        <f>O177*H177</f>
        <v>1.56</v>
      </c>
      <c r="Q177" s="143">
        <v>5.4547999999999999E-2</v>
      </c>
      <c r="R177" s="143">
        <f>Q177*H177</f>
        <v>0.32728800000000002</v>
      </c>
      <c r="S177" s="143">
        <v>0</v>
      </c>
      <c r="T177" s="144">
        <f>S177*H177</f>
        <v>0</v>
      </c>
      <c r="AR177" s="145" t="s">
        <v>158</v>
      </c>
      <c r="AT177" s="145" t="s">
        <v>154</v>
      </c>
      <c r="AU177" s="145" t="s">
        <v>82</v>
      </c>
      <c r="AY177" s="13" t="s">
        <v>151</v>
      </c>
      <c r="BE177" s="146">
        <f>IF(N177="základní",J177,0)</f>
        <v>4886.76</v>
      </c>
      <c r="BF177" s="146">
        <f>IF(N177="snížená",J177,0)</f>
        <v>0</v>
      </c>
      <c r="BG177" s="146">
        <f>IF(N177="zákl. přenesená",J177,0)</f>
        <v>0</v>
      </c>
      <c r="BH177" s="146">
        <f>IF(N177="sníž. přenesená",J177,0)</f>
        <v>0</v>
      </c>
      <c r="BI177" s="146">
        <f>IF(N177="nulová",J177,0)</f>
        <v>0</v>
      </c>
      <c r="BJ177" s="13" t="s">
        <v>80</v>
      </c>
      <c r="BK177" s="146">
        <f>ROUND(I177*H177,2)</f>
        <v>4886.76</v>
      </c>
      <c r="BL177" s="13" t="s">
        <v>158</v>
      </c>
      <c r="BM177" s="145" t="s">
        <v>920</v>
      </c>
    </row>
    <row r="178" spans="2:65" s="11" customFormat="1" ht="22.9" customHeight="1" x14ac:dyDescent="0.2">
      <c r="B178" s="124"/>
      <c r="D178" s="125" t="s">
        <v>72</v>
      </c>
      <c r="E178" s="133" t="s">
        <v>158</v>
      </c>
      <c r="F178" s="133" t="s">
        <v>921</v>
      </c>
      <c r="J178" s="134">
        <f>BK178</f>
        <v>34588.65</v>
      </c>
      <c r="L178" s="124"/>
      <c r="M178" s="128"/>
      <c r="P178" s="129">
        <f>SUM(P179:P184)</f>
        <v>18.374175999999999</v>
      </c>
      <c r="R178" s="129">
        <f>SUM(R179:R184)</f>
        <v>3.8212311313999998</v>
      </c>
      <c r="T178" s="130">
        <f>SUM(T179:T184)</f>
        <v>0</v>
      </c>
      <c r="AR178" s="125" t="s">
        <v>80</v>
      </c>
      <c r="AT178" s="131" t="s">
        <v>72</v>
      </c>
      <c r="AU178" s="131" t="s">
        <v>80</v>
      </c>
      <c r="AY178" s="125" t="s">
        <v>151</v>
      </c>
      <c r="BK178" s="132">
        <f>SUM(BK179:BK184)</f>
        <v>34588.65</v>
      </c>
    </row>
    <row r="179" spans="2:65" s="1" customFormat="1" ht="37.9" customHeight="1" x14ac:dyDescent="0.2">
      <c r="B179" s="25"/>
      <c r="C179" s="135" t="s">
        <v>243</v>
      </c>
      <c r="D179" s="135" t="s">
        <v>154</v>
      </c>
      <c r="E179" s="136" t="s">
        <v>922</v>
      </c>
      <c r="F179" s="137" t="s">
        <v>923</v>
      </c>
      <c r="G179" s="138" t="s">
        <v>209</v>
      </c>
      <c r="H179" s="139">
        <v>0.27100000000000002</v>
      </c>
      <c r="I179" s="140">
        <v>11098.41</v>
      </c>
      <c r="J179" s="140">
        <f t="shared" ref="J179:J184" si="10">ROUND(I179*H179,2)</f>
        <v>3007.67</v>
      </c>
      <c r="K179" s="141"/>
      <c r="L179" s="25"/>
      <c r="M179" s="142" t="s">
        <v>1</v>
      </c>
      <c r="N179" s="112" t="s">
        <v>38</v>
      </c>
      <c r="O179" s="143">
        <v>16.582999999999998</v>
      </c>
      <c r="P179" s="143">
        <f t="shared" ref="P179:P184" si="11">O179*H179</f>
        <v>4.4939929999999997</v>
      </c>
      <c r="Q179" s="143">
        <v>1.7094000000000002E-2</v>
      </c>
      <c r="R179" s="143">
        <f t="shared" ref="R179:R184" si="12">Q179*H179</f>
        <v>4.632474000000001E-3</v>
      </c>
      <c r="S179" s="143">
        <v>0</v>
      </c>
      <c r="T179" s="144">
        <f t="shared" ref="T179:T184" si="13">S179*H179</f>
        <v>0</v>
      </c>
      <c r="AR179" s="145" t="s">
        <v>158</v>
      </c>
      <c r="AT179" s="145" t="s">
        <v>154</v>
      </c>
      <c r="AU179" s="145" t="s">
        <v>82</v>
      </c>
      <c r="AY179" s="13" t="s">
        <v>151</v>
      </c>
      <c r="BE179" s="146">
        <f t="shared" ref="BE179:BE184" si="14">IF(N179="základní",J179,0)</f>
        <v>3007.67</v>
      </c>
      <c r="BF179" s="146">
        <f t="shared" ref="BF179:BF184" si="15">IF(N179="snížená",J179,0)</f>
        <v>0</v>
      </c>
      <c r="BG179" s="146">
        <f t="shared" ref="BG179:BG184" si="16">IF(N179="zákl. přenesená",J179,0)</f>
        <v>0</v>
      </c>
      <c r="BH179" s="146">
        <f t="shared" ref="BH179:BH184" si="17">IF(N179="sníž. přenesená",J179,0)</f>
        <v>0</v>
      </c>
      <c r="BI179" s="146">
        <f t="shared" ref="BI179:BI184" si="18">IF(N179="nulová",J179,0)</f>
        <v>0</v>
      </c>
      <c r="BJ179" s="13" t="s">
        <v>80</v>
      </c>
      <c r="BK179" s="146">
        <f t="shared" ref="BK179:BK184" si="19">ROUND(I179*H179,2)</f>
        <v>3007.67</v>
      </c>
      <c r="BL179" s="13" t="s">
        <v>158</v>
      </c>
      <c r="BM179" s="145" t="s">
        <v>924</v>
      </c>
    </row>
    <row r="180" spans="2:65" s="1" customFormat="1" ht="21.75" customHeight="1" x14ac:dyDescent="0.2">
      <c r="B180" s="25"/>
      <c r="C180" s="150" t="s">
        <v>247</v>
      </c>
      <c r="D180" s="150" t="s">
        <v>313</v>
      </c>
      <c r="E180" s="151" t="s">
        <v>925</v>
      </c>
      <c r="F180" s="152" t="s">
        <v>926</v>
      </c>
      <c r="G180" s="153" t="s">
        <v>209</v>
      </c>
      <c r="H180" s="154">
        <v>0.27100000000000002</v>
      </c>
      <c r="I180" s="155">
        <v>48700</v>
      </c>
      <c r="J180" s="155">
        <f t="shared" si="10"/>
        <v>13197.7</v>
      </c>
      <c r="K180" s="156"/>
      <c r="L180" s="157"/>
      <c r="M180" s="158" t="s">
        <v>1</v>
      </c>
      <c r="N180" s="159" t="s">
        <v>38</v>
      </c>
      <c r="O180" s="143">
        <v>0</v>
      </c>
      <c r="P180" s="143">
        <f t="shared" si="11"/>
        <v>0</v>
      </c>
      <c r="Q180" s="143">
        <v>1</v>
      </c>
      <c r="R180" s="143">
        <f t="shared" si="12"/>
        <v>0.27100000000000002</v>
      </c>
      <c r="S180" s="143">
        <v>0</v>
      </c>
      <c r="T180" s="144">
        <f t="shared" si="13"/>
        <v>0</v>
      </c>
      <c r="AR180" s="145" t="s">
        <v>185</v>
      </c>
      <c r="AT180" s="145" t="s">
        <v>313</v>
      </c>
      <c r="AU180" s="145" t="s">
        <v>82</v>
      </c>
      <c r="AY180" s="13" t="s">
        <v>151</v>
      </c>
      <c r="BE180" s="146">
        <f t="shared" si="14"/>
        <v>13197.7</v>
      </c>
      <c r="BF180" s="146">
        <f t="shared" si="15"/>
        <v>0</v>
      </c>
      <c r="BG180" s="146">
        <f t="shared" si="16"/>
        <v>0</v>
      </c>
      <c r="BH180" s="146">
        <f t="shared" si="17"/>
        <v>0</v>
      </c>
      <c r="BI180" s="146">
        <f t="shared" si="18"/>
        <v>0</v>
      </c>
      <c r="BJ180" s="13" t="s">
        <v>80</v>
      </c>
      <c r="BK180" s="146">
        <f t="shared" si="19"/>
        <v>13197.7</v>
      </c>
      <c r="BL180" s="13" t="s">
        <v>158</v>
      </c>
      <c r="BM180" s="145" t="s">
        <v>927</v>
      </c>
    </row>
    <row r="181" spans="2:65" s="1" customFormat="1" ht="16.5" customHeight="1" x14ac:dyDescent="0.2">
      <c r="B181" s="25"/>
      <c r="C181" s="135" t="s">
        <v>251</v>
      </c>
      <c r="D181" s="135" t="s">
        <v>154</v>
      </c>
      <c r="E181" s="136" t="s">
        <v>928</v>
      </c>
      <c r="F181" s="137" t="s">
        <v>929</v>
      </c>
      <c r="G181" s="138" t="s">
        <v>200</v>
      </c>
      <c r="H181" s="139">
        <v>1.347</v>
      </c>
      <c r="I181" s="140">
        <v>4148.55</v>
      </c>
      <c r="J181" s="140">
        <f t="shared" si="10"/>
        <v>5588.1</v>
      </c>
      <c r="K181" s="141"/>
      <c r="L181" s="25"/>
      <c r="M181" s="142" t="s">
        <v>1</v>
      </c>
      <c r="N181" s="112" t="s">
        <v>38</v>
      </c>
      <c r="O181" s="143">
        <v>1.448</v>
      </c>
      <c r="P181" s="143">
        <f t="shared" si="11"/>
        <v>1.950456</v>
      </c>
      <c r="Q181" s="143">
        <v>2.5019749999999998</v>
      </c>
      <c r="R181" s="143">
        <f t="shared" si="12"/>
        <v>3.3701603249999996</v>
      </c>
      <c r="S181" s="143">
        <v>0</v>
      </c>
      <c r="T181" s="144">
        <f t="shared" si="13"/>
        <v>0</v>
      </c>
      <c r="AR181" s="145" t="s">
        <v>158</v>
      </c>
      <c r="AT181" s="145" t="s">
        <v>154</v>
      </c>
      <c r="AU181" s="145" t="s">
        <v>82</v>
      </c>
      <c r="AY181" s="13" t="s">
        <v>151</v>
      </c>
      <c r="BE181" s="146">
        <f t="shared" si="14"/>
        <v>5588.1</v>
      </c>
      <c r="BF181" s="146">
        <f t="shared" si="15"/>
        <v>0</v>
      </c>
      <c r="BG181" s="146">
        <f t="shared" si="16"/>
        <v>0</v>
      </c>
      <c r="BH181" s="146">
        <f t="shared" si="17"/>
        <v>0</v>
      </c>
      <c r="BI181" s="146">
        <f t="shared" si="18"/>
        <v>0</v>
      </c>
      <c r="BJ181" s="13" t="s">
        <v>80</v>
      </c>
      <c r="BK181" s="146">
        <f t="shared" si="19"/>
        <v>5588.1</v>
      </c>
      <c r="BL181" s="13" t="s">
        <v>158</v>
      </c>
      <c r="BM181" s="145" t="s">
        <v>930</v>
      </c>
    </row>
    <row r="182" spans="2:65" s="1" customFormat="1" ht="16.5" customHeight="1" x14ac:dyDescent="0.2">
      <c r="B182" s="25"/>
      <c r="C182" s="135" t="s">
        <v>255</v>
      </c>
      <c r="D182" s="135" t="s">
        <v>154</v>
      </c>
      <c r="E182" s="136" t="s">
        <v>931</v>
      </c>
      <c r="F182" s="137" t="s">
        <v>932</v>
      </c>
      <c r="G182" s="138" t="s">
        <v>162</v>
      </c>
      <c r="H182" s="139">
        <v>8.3330000000000002</v>
      </c>
      <c r="I182" s="140">
        <v>508.94</v>
      </c>
      <c r="J182" s="140">
        <f t="shared" si="10"/>
        <v>4241</v>
      </c>
      <c r="K182" s="141"/>
      <c r="L182" s="25"/>
      <c r="M182" s="142" t="s">
        <v>1</v>
      </c>
      <c r="N182" s="112" t="s">
        <v>38</v>
      </c>
      <c r="O182" s="143">
        <v>0.755</v>
      </c>
      <c r="P182" s="143">
        <f t="shared" si="11"/>
        <v>6.2914149999999998</v>
      </c>
      <c r="Q182" s="143">
        <v>5.7646399999999997E-3</v>
      </c>
      <c r="R182" s="143">
        <f t="shared" si="12"/>
        <v>4.8036745120000002E-2</v>
      </c>
      <c r="S182" s="143">
        <v>0</v>
      </c>
      <c r="T182" s="144">
        <f t="shared" si="13"/>
        <v>0</v>
      </c>
      <c r="AR182" s="145" t="s">
        <v>158</v>
      </c>
      <c r="AT182" s="145" t="s">
        <v>154</v>
      </c>
      <c r="AU182" s="145" t="s">
        <v>82</v>
      </c>
      <c r="AY182" s="13" t="s">
        <v>151</v>
      </c>
      <c r="BE182" s="146">
        <f t="shared" si="14"/>
        <v>4241</v>
      </c>
      <c r="BF182" s="146">
        <f t="shared" si="15"/>
        <v>0</v>
      </c>
      <c r="BG182" s="146">
        <f t="shared" si="16"/>
        <v>0</v>
      </c>
      <c r="BH182" s="146">
        <f t="shared" si="17"/>
        <v>0</v>
      </c>
      <c r="BI182" s="146">
        <f t="shared" si="18"/>
        <v>0</v>
      </c>
      <c r="BJ182" s="13" t="s">
        <v>80</v>
      </c>
      <c r="BK182" s="146">
        <f t="shared" si="19"/>
        <v>4241</v>
      </c>
      <c r="BL182" s="13" t="s">
        <v>158</v>
      </c>
      <c r="BM182" s="145" t="s">
        <v>933</v>
      </c>
    </row>
    <row r="183" spans="2:65" s="1" customFormat="1" ht="16.5" customHeight="1" x14ac:dyDescent="0.2">
      <c r="B183" s="25"/>
      <c r="C183" s="135" t="s">
        <v>259</v>
      </c>
      <c r="D183" s="135" t="s">
        <v>154</v>
      </c>
      <c r="E183" s="136" t="s">
        <v>934</v>
      </c>
      <c r="F183" s="137" t="s">
        <v>935</v>
      </c>
      <c r="G183" s="138" t="s">
        <v>162</v>
      </c>
      <c r="H183" s="139">
        <v>8.3330000000000002</v>
      </c>
      <c r="I183" s="140">
        <v>106.57</v>
      </c>
      <c r="J183" s="140">
        <f t="shared" si="10"/>
        <v>888.05</v>
      </c>
      <c r="K183" s="141"/>
      <c r="L183" s="25"/>
      <c r="M183" s="142" t="s">
        <v>1</v>
      </c>
      <c r="N183" s="112" t="s">
        <v>38</v>
      </c>
      <c r="O183" s="143">
        <v>0.26</v>
      </c>
      <c r="P183" s="143">
        <f t="shared" si="11"/>
        <v>2.1665800000000002</v>
      </c>
      <c r="Q183" s="143">
        <v>0</v>
      </c>
      <c r="R183" s="143">
        <f t="shared" si="12"/>
        <v>0</v>
      </c>
      <c r="S183" s="143">
        <v>0</v>
      </c>
      <c r="T183" s="144">
        <f t="shared" si="13"/>
        <v>0</v>
      </c>
      <c r="AR183" s="145" t="s">
        <v>158</v>
      </c>
      <c r="AT183" s="145" t="s">
        <v>154</v>
      </c>
      <c r="AU183" s="145" t="s">
        <v>82</v>
      </c>
      <c r="AY183" s="13" t="s">
        <v>151</v>
      </c>
      <c r="BE183" s="146">
        <f t="shared" si="14"/>
        <v>888.05</v>
      </c>
      <c r="BF183" s="146">
        <f t="shared" si="15"/>
        <v>0</v>
      </c>
      <c r="BG183" s="146">
        <f t="shared" si="16"/>
        <v>0</v>
      </c>
      <c r="BH183" s="146">
        <f t="shared" si="17"/>
        <v>0</v>
      </c>
      <c r="BI183" s="146">
        <f t="shared" si="18"/>
        <v>0</v>
      </c>
      <c r="BJ183" s="13" t="s">
        <v>80</v>
      </c>
      <c r="BK183" s="146">
        <f t="shared" si="19"/>
        <v>888.05</v>
      </c>
      <c r="BL183" s="13" t="s">
        <v>158</v>
      </c>
      <c r="BM183" s="145" t="s">
        <v>936</v>
      </c>
    </row>
    <row r="184" spans="2:65" s="1" customFormat="1" ht="24.2" customHeight="1" x14ac:dyDescent="0.2">
      <c r="B184" s="25"/>
      <c r="C184" s="135" t="s">
        <v>265</v>
      </c>
      <c r="D184" s="135" t="s">
        <v>154</v>
      </c>
      <c r="E184" s="136" t="s">
        <v>937</v>
      </c>
      <c r="F184" s="137" t="s">
        <v>938</v>
      </c>
      <c r="G184" s="138" t="s">
        <v>209</v>
      </c>
      <c r="H184" s="139">
        <v>0.121</v>
      </c>
      <c r="I184" s="140">
        <v>63356.43</v>
      </c>
      <c r="J184" s="140">
        <f t="shared" si="10"/>
        <v>7666.13</v>
      </c>
      <c r="K184" s="141"/>
      <c r="L184" s="25"/>
      <c r="M184" s="142" t="s">
        <v>1</v>
      </c>
      <c r="N184" s="112" t="s">
        <v>38</v>
      </c>
      <c r="O184" s="143">
        <v>28.692</v>
      </c>
      <c r="P184" s="143">
        <f t="shared" si="11"/>
        <v>3.4717319999999998</v>
      </c>
      <c r="Q184" s="143">
        <v>1.0529056800000001</v>
      </c>
      <c r="R184" s="143">
        <f t="shared" si="12"/>
        <v>0.12740158728000001</v>
      </c>
      <c r="S184" s="143">
        <v>0</v>
      </c>
      <c r="T184" s="144">
        <f t="shared" si="13"/>
        <v>0</v>
      </c>
      <c r="AR184" s="145" t="s">
        <v>158</v>
      </c>
      <c r="AT184" s="145" t="s">
        <v>154</v>
      </c>
      <c r="AU184" s="145" t="s">
        <v>82</v>
      </c>
      <c r="AY184" s="13" t="s">
        <v>151</v>
      </c>
      <c r="BE184" s="146">
        <f t="shared" si="14"/>
        <v>7666.13</v>
      </c>
      <c r="BF184" s="146">
        <f t="shared" si="15"/>
        <v>0</v>
      </c>
      <c r="BG184" s="146">
        <f t="shared" si="16"/>
        <v>0</v>
      </c>
      <c r="BH184" s="146">
        <f t="shared" si="17"/>
        <v>0</v>
      </c>
      <c r="BI184" s="146">
        <f t="shared" si="18"/>
        <v>0</v>
      </c>
      <c r="BJ184" s="13" t="s">
        <v>80</v>
      </c>
      <c r="BK184" s="146">
        <f t="shared" si="19"/>
        <v>7666.13</v>
      </c>
      <c r="BL184" s="13" t="s">
        <v>158</v>
      </c>
      <c r="BM184" s="145" t="s">
        <v>939</v>
      </c>
    </row>
    <row r="185" spans="2:65" s="11" customFormat="1" ht="22.9" customHeight="1" x14ac:dyDescent="0.2">
      <c r="B185" s="124"/>
      <c r="D185" s="125" t="s">
        <v>72</v>
      </c>
      <c r="E185" s="133" t="s">
        <v>169</v>
      </c>
      <c r="F185" s="133" t="s">
        <v>170</v>
      </c>
      <c r="J185" s="134">
        <f>BK185</f>
        <v>1310280.7899999996</v>
      </c>
      <c r="L185" s="124"/>
      <c r="M185" s="128"/>
      <c r="P185" s="129">
        <f>SUM(P186:P227)</f>
        <v>1214.5383959999997</v>
      </c>
      <c r="R185" s="129">
        <f>SUM(R186:R227)</f>
        <v>19.586335654057898</v>
      </c>
      <c r="T185" s="130">
        <f>SUM(T186:T227)</f>
        <v>0</v>
      </c>
      <c r="AR185" s="125" t="s">
        <v>80</v>
      </c>
      <c r="AT185" s="131" t="s">
        <v>72</v>
      </c>
      <c r="AU185" s="131" t="s">
        <v>80</v>
      </c>
      <c r="AY185" s="125" t="s">
        <v>151</v>
      </c>
      <c r="BK185" s="132">
        <f>SUM(BK186:BK227)</f>
        <v>1310280.7899999996</v>
      </c>
    </row>
    <row r="186" spans="2:65" s="1" customFormat="1" ht="24.2" customHeight="1" x14ac:dyDescent="0.2">
      <c r="B186" s="25"/>
      <c r="C186" s="135" t="s">
        <v>269</v>
      </c>
      <c r="D186" s="135" t="s">
        <v>154</v>
      </c>
      <c r="E186" s="136" t="s">
        <v>182</v>
      </c>
      <c r="F186" s="137" t="s">
        <v>183</v>
      </c>
      <c r="G186" s="138" t="s">
        <v>162</v>
      </c>
      <c r="H186" s="139">
        <v>285.63299999999998</v>
      </c>
      <c r="I186" s="140">
        <v>72.14</v>
      </c>
      <c r="J186" s="140">
        <f t="shared" ref="J186:J227" si="20">ROUND(I186*H186,2)</f>
        <v>20605.560000000001</v>
      </c>
      <c r="K186" s="141"/>
      <c r="L186" s="25"/>
      <c r="M186" s="142" t="s">
        <v>1</v>
      </c>
      <c r="N186" s="112" t="s">
        <v>38</v>
      </c>
      <c r="O186" s="143">
        <v>0.104</v>
      </c>
      <c r="P186" s="143">
        <f t="shared" ref="P186:P227" si="21">O186*H186</f>
        <v>29.705831999999997</v>
      </c>
      <c r="Q186" s="143">
        <v>2.63E-4</v>
      </c>
      <c r="R186" s="143">
        <f t="shared" ref="R186:R227" si="22">Q186*H186</f>
        <v>7.5121478999999991E-2</v>
      </c>
      <c r="S186" s="143">
        <v>0</v>
      </c>
      <c r="T186" s="144">
        <f t="shared" ref="T186:T227" si="23">S186*H186</f>
        <v>0</v>
      </c>
      <c r="AR186" s="145" t="s">
        <v>158</v>
      </c>
      <c r="AT186" s="145" t="s">
        <v>154</v>
      </c>
      <c r="AU186" s="145" t="s">
        <v>82</v>
      </c>
      <c r="AY186" s="13" t="s">
        <v>151</v>
      </c>
      <c r="BE186" s="146">
        <f t="shared" ref="BE186:BE227" si="24">IF(N186="základní",J186,0)</f>
        <v>20605.560000000001</v>
      </c>
      <c r="BF186" s="146">
        <f t="shared" ref="BF186:BF227" si="25">IF(N186="snížená",J186,0)</f>
        <v>0</v>
      </c>
      <c r="BG186" s="146">
        <f t="shared" ref="BG186:BG227" si="26">IF(N186="zákl. přenesená",J186,0)</f>
        <v>0</v>
      </c>
      <c r="BH186" s="146">
        <f t="shared" ref="BH186:BH227" si="27">IF(N186="sníž. přenesená",J186,0)</f>
        <v>0</v>
      </c>
      <c r="BI186" s="146">
        <f t="shared" ref="BI186:BI227" si="28">IF(N186="nulová",J186,0)</f>
        <v>0</v>
      </c>
      <c r="BJ186" s="13" t="s">
        <v>80</v>
      </c>
      <c r="BK186" s="146">
        <f t="shared" ref="BK186:BK227" si="29">ROUND(I186*H186,2)</f>
        <v>20605.560000000001</v>
      </c>
      <c r="BL186" s="13" t="s">
        <v>158</v>
      </c>
      <c r="BM186" s="145" t="s">
        <v>940</v>
      </c>
    </row>
    <row r="187" spans="2:65" s="1" customFormat="1" ht="24.2" customHeight="1" x14ac:dyDescent="0.2">
      <c r="B187" s="25"/>
      <c r="C187" s="135" t="s">
        <v>273</v>
      </c>
      <c r="D187" s="135" t="s">
        <v>154</v>
      </c>
      <c r="E187" s="136" t="s">
        <v>190</v>
      </c>
      <c r="F187" s="137" t="s">
        <v>191</v>
      </c>
      <c r="G187" s="138" t="s">
        <v>162</v>
      </c>
      <c r="H187" s="139">
        <v>285.63299999999998</v>
      </c>
      <c r="I187" s="140">
        <v>348.15</v>
      </c>
      <c r="J187" s="140">
        <f t="shared" si="20"/>
        <v>99443.13</v>
      </c>
      <c r="K187" s="141"/>
      <c r="L187" s="25"/>
      <c r="M187" s="142" t="s">
        <v>1</v>
      </c>
      <c r="N187" s="112" t="s">
        <v>38</v>
      </c>
      <c r="O187" s="143">
        <v>0.47</v>
      </c>
      <c r="P187" s="143">
        <f t="shared" si="21"/>
        <v>134.24750999999998</v>
      </c>
      <c r="Q187" s="143">
        <v>1.8380000000000001E-2</v>
      </c>
      <c r="R187" s="143">
        <f t="shared" si="22"/>
        <v>5.2499345399999999</v>
      </c>
      <c r="S187" s="143">
        <v>0</v>
      </c>
      <c r="T187" s="144">
        <f t="shared" si="23"/>
        <v>0</v>
      </c>
      <c r="AR187" s="145" t="s">
        <v>158</v>
      </c>
      <c r="AT187" s="145" t="s">
        <v>154</v>
      </c>
      <c r="AU187" s="145" t="s">
        <v>82</v>
      </c>
      <c r="AY187" s="13" t="s">
        <v>151</v>
      </c>
      <c r="BE187" s="146">
        <f t="shared" si="24"/>
        <v>99443.13</v>
      </c>
      <c r="BF187" s="146">
        <f t="shared" si="25"/>
        <v>0</v>
      </c>
      <c r="BG187" s="146">
        <f t="shared" si="26"/>
        <v>0</v>
      </c>
      <c r="BH187" s="146">
        <f t="shared" si="27"/>
        <v>0</v>
      </c>
      <c r="BI187" s="146">
        <f t="shared" si="28"/>
        <v>0</v>
      </c>
      <c r="BJ187" s="13" t="s">
        <v>80</v>
      </c>
      <c r="BK187" s="146">
        <f t="shared" si="29"/>
        <v>99443.13</v>
      </c>
      <c r="BL187" s="13" t="s">
        <v>158</v>
      </c>
      <c r="BM187" s="145" t="s">
        <v>941</v>
      </c>
    </row>
    <row r="188" spans="2:65" s="1" customFormat="1" ht="24.2" customHeight="1" x14ac:dyDescent="0.2">
      <c r="B188" s="25"/>
      <c r="C188" s="135" t="s">
        <v>278</v>
      </c>
      <c r="D188" s="135" t="s">
        <v>154</v>
      </c>
      <c r="E188" s="136" t="s">
        <v>942</v>
      </c>
      <c r="F188" s="137" t="s">
        <v>943</v>
      </c>
      <c r="G188" s="138" t="s">
        <v>162</v>
      </c>
      <c r="H188" s="139">
        <v>68.834000000000003</v>
      </c>
      <c r="I188" s="140">
        <v>46.18</v>
      </c>
      <c r="J188" s="140">
        <f t="shared" si="20"/>
        <v>3178.75</v>
      </c>
      <c r="K188" s="141"/>
      <c r="L188" s="25"/>
      <c r="M188" s="142" t="s">
        <v>1</v>
      </c>
      <c r="N188" s="112" t="s">
        <v>38</v>
      </c>
      <c r="O188" s="143">
        <v>0.08</v>
      </c>
      <c r="P188" s="143">
        <f t="shared" si="21"/>
        <v>5.5067200000000005</v>
      </c>
      <c r="Q188" s="143">
        <v>0</v>
      </c>
      <c r="R188" s="143">
        <f t="shared" si="22"/>
        <v>0</v>
      </c>
      <c r="S188" s="143">
        <v>0</v>
      </c>
      <c r="T188" s="144">
        <f t="shared" si="23"/>
        <v>0</v>
      </c>
      <c r="AR188" s="145" t="s">
        <v>158</v>
      </c>
      <c r="AT188" s="145" t="s">
        <v>154</v>
      </c>
      <c r="AU188" s="145" t="s">
        <v>82</v>
      </c>
      <c r="AY188" s="13" t="s">
        <v>151</v>
      </c>
      <c r="BE188" s="146">
        <f t="shared" si="24"/>
        <v>3178.75</v>
      </c>
      <c r="BF188" s="146">
        <f t="shared" si="25"/>
        <v>0</v>
      </c>
      <c r="BG188" s="146">
        <f t="shared" si="26"/>
        <v>0</v>
      </c>
      <c r="BH188" s="146">
        <f t="shared" si="27"/>
        <v>0</v>
      </c>
      <c r="BI188" s="146">
        <f t="shared" si="28"/>
        <v>0</v>
      </c>
      <c r="BJ188" s="13" t="s">
        <v>80</v>
      </c>
      <c r="BK188" s="146">
        <f t="shared" si="29"/>
        <v>3178.75</v>
      </c>
      <c r="BL188" s="13" t="s">
        <v>158</v>
      </c>
      <c r="BM188" s="145" t="s">
        <v>944</v>
      </c>
    </row>
    <row r="189" spans="2:65" s="1" customFormat="1" ht="24.2" customHeight="1" x14ac:dyDescent="0.2">
      <c r="B189" s="25"/>
      <c r="C189" s="135" t="s">
        <v>282</v>
      </c>
      <c r="D189" s="135" t="s">
        <v>154</v>
      </c>
      <c r="E189" s="136" t="s">
        <v>945</v>
      </c>
      <c r="F189" s="137" t="s">
        <v>946</v>
      </c>
      <c r="G189" s="138" t="s">
        <v>162</v>
      </c>
      <c r="H189" s="139">
        <v>32.331000000000003</v>
      </c>
      <c r="I189" s="140">
        <v>61.95</v>
      </c>
      <c r="J189" s="140">
        <f t="shared" si="20"/>
        <v>2002.91</v>
      </c>
      <c r="K189" s="141"/>
      <c r="L189" s="25"/>
      <c r="M189" s="142" t="s">
        <v>1</v>
      </c>
      <c r="N189" s="112" t="s">
        <v>38</v>
      </c>
      <c r="O189" s="143">
        <v>8.5999999999999993E-2</v>
      </c>
      <c r="P189" s="143">
        <f t="shared" si="21"/>
        <v>2.7804660000000001</v>
      </c>
      <c r="Q189" s="143">
        <v>2.0000000000000001E-4</v>
      </c>
      <c r="R189" s="143">
        <f t="shared" si="22"/>
        <v>6.4662000000000009E-3</v>
      </c>
      <c r="S189" s="143">
        <v>0</v>
      </c>
      <c r="T189" s="144">
        <f t="shared" si="23"/>
        <v>0</v>
      </c>
      <c r="AR189" s="145" t="s">
        <v>158</v>
      </c>
      <c r="AT189" s="145" t="s">
        <v>154</v>
      </c>
      <c r="AU189" s="145" t="s">
        <v>82</v>
      </c>
      <c r="AY189" s="13" t="s">
        <v>151</v>
      </c>
      <c r="BE189" s="146">
        <f t="shared" si="24"/>
        <v>2002.91</v>
      </c>
      <c r="BF189" s="146">
        <f t="shared" si="25"/>
        <v>0</v>
      </c>
      <c r="BG189" s="146">
        <f t="shared" si="26"/>
        <v>0</v>
      </c>
      <c r="BH189" s="146">
        <f t="shared" si="27"/>
        <v>0</v>
      </c>
      <c r="BI189" s="146">
        <f t="shared" si="28"/>
        <v>0</v>
      </c>
      <c r="BJ189" s="13" t="s">
        <v>80</v>
      </c>
      <c r="BK189" s="146">
        <f t="shared" si="29"/>
        <v>2002.91</v>
      </c>
      <c r="BL189" s="13" t="s">
        <v>158</v>
      </c>
      <c r="BM189" s="145" t="s">
        <v>947</v>
      </c>
    </row>
    <row r="190" spans="2:65" s="1" customFormat="1" ht="37.9" customHeight="1" x14ac:dyDescent="0.2">
      <c r="B190" s="25"/>
      <c r="C190" s="135" t="s">
        <v>286</v>
      </c>
      <c r="D190" s="135" t="s">
        <v>154</v>
      </c>
      <c r="E190" s="136" t="s">
        <v>948</v>
      </c>
      <c r="F190" s="137" t="s">
        <v>949</v>
      </c>
      <c r="G190" s="138" t="s">
        <v>162</v>
      </c>
      <c r="H190" s="139">
        <v>32.331000000000003</v>
      </c>
      <c r="I190" s="140">
        <v>970.49</v>
      </c>
      <c r="J190" s="140">
        <f t="shared" si="20"/>
        <v>31376.91</v>
      </c>
      <c r="K190" s="141"/>
      <c r="L190" s="25"/>
      <c r="M190" s="142" t="s">
        <v>1</v>
      </c>
      <c r="N190" s="112" t="s">
        <v>38</v>
      </c>
      <c r="O190" s="143">
        <v>1.32</v>
      </c>
      <c r="P190" s="143">
        <f t="shared" si="21"/>
        <v>42.676920000000003</v>
      </c>
      <c r="Q190" s="143">
        <v>8.2920000000000008E-3</v>
      </c>
      <c r="R190" s="143">
        <f t="shared" si="22"/>
        <v>0.26808865200000004</v>
      </c>
      <c r="S190" s="143">
        <v>0</v>
      </c>
      <c r="T190" s="144">
        <f t="shared" si="23"/>
        <v>0</v>
      </c>
      <c r="AR190" s="145" t="s">
        <v>158</v>
      </c>
      <c r="AT190" s="145" t="s">
        <v>154</v>
      </c>
      <c r="AU190" s="145" t="s">
        <v>82</v>
      </c>
      <c r="AY190" s="13" t="s">
        <v>151</v>
      </c>
      <c r="BE190" s="146">
        <f t="shared" si="24"/>
        <v>31376.91</v>
      </c>
      <c r="BF190" s="146">
        <f t="shared" si="25"/>
        <v>0</v>
      </c>
      <c r="BG190" s="146">
        <f t="shared" si="26"/>
        <v>0</v>
      </c>
      <c r="BH190" s="146">
        <f t="shared" si="27"/>
        <v>0</v>
      </c>
      <c r="BI190" s="146">
        <f t="shared" si="28"/>
        <v>0</v>
      </c>
      <c r="BJ190" s="13" t="s">
        <v>80</v>
      </c>
      <c r="BK190" s="146">
        <f t="shared" si="29"/>
        <v>31376.91</v>
      </c>
      <c r="BL190" s="13" t="s">
        <v>158</v>
      </c>
      <c r="BM190" s="145" t="s">
        <v>950</v>
      </c>
    </row>
    <row r="191" spans="2:65" s="1" customFormat="1" ht="16.5" customHeight="1" x14ac:dyDescent="0.2">
      <c r="B191" s="25"/>
      <c r="C191" s="150" t="s">
        <v>290</v>
      </c>
      <c r="D191" s="150" t="s">
        <v>313</v>
      </c>
      <c r="E191" s="151" t="s">
        <v>951</v>
      </c>
      <c r="F191" s="152" t="s">
        <v>952</v>
      </c>
      <c r="G191" s="153" t="s">
        <v>162</v>
      </c>
      <c r="H191" s="154">
        <v>33.948</v>
      </c>
      <c r="I191" s="155">
        <v>66.400000000000006</v>
      </c>
      <c r="J191" s="155">
        <f t="shared" si="20"/>
        <v>2254.15</v>
      </c>
      <c r="K191" s="156"/>
      <c r="L191" s="157"/>
      <c r="M191" s="158" t="s">
        <v>1</v>
      </c>
      <c r="N191" s="159" t="s">
        <v>38</v>
      </c>
      <c r="O191" s="143">
        <v>0</v>
      </c>
      <c r="P191" s="143">
        <f t="shared" si="21"/>
        <v>0</v>
      </c>
      <c r="Q191" s="143">
        <v>5.1000000000000004E-4</v>
      </c>
      <c r="R191" s="143">
        <f t="shared" si="22"/>
        <v>1.7313480000000003E-2</v>
      </c>
      <c r="S191" s="143">
        <v>0</v>
      </c>
      <c r="T191" s="144">
        <f t="shared" si="23"/>
        <v>0</v>
      </c>
      <c r="AR191" s="145" t="s">
        <v>185</v>
      </c>
      <c r="AT191" s="145" t="s">
        <v>313</v>
      </c>
      <c r="AU191" s="145" t="s">
        <v>82</v>
      </c>
      <c r="AY191" s="13" t="s">
        <v>151</v>
      </c>
      <c r="BE191" s="146">
        <f t="shared" si="24"/>
        <v>2254.15</v>
      </c>
      <c r="BF191" s="146">
        <f t="shared" si="25"/>
        <v>0</v>
      </c>
      <c r="BG191" s="146">
        <f t="shared" si="26"/>
        <v>0</v>
      </c>
      <c r="BH191" s="146">
        <f t="shared" si="27"/>
        <v>0</v>
      </c>
      <c r="BI191" s="146">
        <f t="shared" si="28"/>
        <v>0</v>
      </c>
      <c r="BJ191" s="13" t="s">
        <v>80</v>
      </c>
      <c r="BK191" s="146">
        <f t="shared" si="29"/>
        <v>2254.15</v>
      </c>
      <c r="BL191" s="13" t="s">
        <v>158</v>
      </c>
      <c r="BM191" s="145" t="s">
        <v>953</v>
      </c>
    </row>
    <row r="192" spans="2:65" s="1" customFormat="1" ht="24.2" customHeight="1" x14ac:dyDescent="0.2">
      <c r="B192" s="25"/>
      <c r="C192" s="135" t="s">
        <v>294</v>
      </c>
      <c r="D192" s="135" t="s">
        <v>154</v>
      </c>
      <c r="E192" s="136" t="s">
        <v>954</v>
      </c>
      <c r="F192" s="137" t="s">
        <v>955</v>
      </c>
      <c r="G192" s="138" t="s">
        <v>162</v>
      </c>
      <c r="H192" s="139">
        <v>32.33</v>
      </c>
      <c r="I192" s="140">
        <v>437.64</v>
      </c>
      <c r="J192" s="140">
        <f t="shared" si="20"/>
        <v>14148.9</v>
      </c>
      <c r="K192" s="141"/>
      <c r="L192" s="25"/>
      <c r="M192" s="142" t="s">
        <v>1</v>
      </c>
      <c r="N192" s="112" t="s">
        <v>38</v>
      </c>
      <c r="O192" s="143">
        <v>0.28499999999999998</v>
      </c>
      <c r="P192" s="143">
        <f t="shared" si="21"/>
        <v>9.2140499999999985</v>
      </c>
      <c r="Q192" s="143">
        <v>2.8500000000000001E-3</v>
      </c>
      <c r="R192" s="143">
        <f t="shared" si="22"/>
        <v>9.21405E-2</v>
      </c>
      <c r="S192" s="143">
        <v>0</v>
      </c>
      <c r="T192" s="144">
        <f t="shared" si="23"/>
        <v>0</v>
      </c>
      <c r="AR192" s="145" t="s">
        <v>158</v>
      </c>
      <c r="AT192" s="145" t="s">
        <v>154</v>
      </c>
      <c r="AU192" s="145" t="s">
        <v>82</v>
      </c>
      <c r="AY192" s="13" t="s">
        <v>151</v>
      </c>
      <c r="BE192" s="146">
        <f t="shared" si="24"/>
        <v>14148.9</v>
      </c>
      <c r="BF192" s="146">
        <f t="shared" si="25"/>
        <v>0</v>
      </c>
      <c r="BG192" s="146">
        <f t="shared" si="26"/>
        <v>0</v>
      </c>
      <c r="BH192" s="146">
        <f t="shared" si="27"/>
        <v>0</v>
      </c>
      <c r="BI192" s="146">
        <f t="shared" si="28"/>
        <v>0</v>
      </c>
      <c r="BJ192" s="13" t="s">
        <v>80</v>
      </c>
      <c r="BK192" s="146">
        <f t="shared" si="29"/>
        <v>14148.9</v>
      </c>
      <c r="BL192" s="13" t="s">
        <v>158</v>
      </c>
      <c r="BM192" s="145" t="s">
        <v>956</v>
      </c>
    </row>
    <row r="193" spans="2:65" s="1" customFormat="1" ht="24.2" customHeight="1" x14ac:dyDescent="0.2">
      <c r="B193" s="25"/>
      <c r="C193" s="135" t="s">
        <v>300</v>
      </c>
      <c r="D193" s="135" t="s">
        <v>154</v>
      </c>
      <c r="E193" s="136" t="s">
        <v>957</v>
      </c>
      <c r="F193" s="137" t="s">
        <v>958</v>
      </c>
      <c r="G193" s="138" t="s">
        <v>162</v>
      </c>
      <c r="H193" s="139">
        <v>463.96</v>
      </c>
      <c r="I193" s="140">
        <v>56.97</v>
      </c>
      <c r="J193" s="140">
        <f t="shared" si="20"/>
        <v>26431.8</v>
      </c>
      <c r="K193" s="141"/>
      <c r="L193" s="25"/>
      <c r="M193" s="142" t="s">
        <v>1</v>
      </c>
      <c r="N193" s="112" t="s">
        <v>38</v>
      </c>
      <c r="O193" s="143">
        <v>7.4999999999999997E-2</v>
      </c>
      <c r="P193" s="143">
        <f t="shared" si="21"/>
        <v>34.796999999999997</v>
      </c>
      <c r="Q193" s="143">
        <v>2.0000000000000001E-4</v>
      </c>
      <c r="R193" s="143">
        <f t="shared" si="22"/>
        <v>9.2791999999999999E-2</v>
      </c>
      <c r="S193" s="143">
        <v>0</v>
      </c>
      <c r="T193" s="144">
        <f t="shared" si="23"/>
        <v>0</v>
      </c>
      <c r="AR193" s="145" t="s">
        <v>158</v>
      </c>
      <c r="AT193" s="145" t="s">
        <v>154</v>
      </c>
      <c r="AU193" s="145" t="s">
        <v>82</v>
      </c>
      <c r="AY193" s="13" t="s">
        <v>151</v>
      </c>
      <c r="BE193" s="146">
        <f t="shared" si="24"/>
        <v>26431.8</v>
      </c>
      <c r="BF193" s="146">
        <f t="shared" si="25"/>
        <v>0</v>
      </c>
      <c r="BG193" s="146">
        <f t="shared" si="26"/>
        <v>0</v>
      </c>
      <c r="BH193" s="146">
        <f t="shared" si="27"/>
        <v>0</v>
      </c>
      <c r="BI193" s="146">
        <f t="shared" si="28"/>
        <v>0</v>
      </c>
      <c r="BJ193" s="13" t="s">
        <v>80</v>
      </c>
      <c r="BK193" s="146">
        <f t="shared" si="29"/>
        <v>26431.8</v>
      </c>
      <c r="BL193" s="13" t="s">
        <v>158</v>
      </c>
      <c r="BM193" s="145" t="s">
        <v>959</v>
      </c>
    </row>
    <row r="194" spans="2:65" s="1" customFormat="1" ht="24.2" customHeight="1" x14ac:dyDescent="0.2">
      <c r="B194" s="25"/>
      <c r="C194" s="135" t="s">
        <v>308</v>
      </c>
      <c r="D194" s="135" t="s">
        <v>154</v>
      </c>
      <c r="E194" s="136" t="s">
        <v>960</v>
      </c>
      <c r="F194" s="137" t="s">
        <v>961</v>
      </c>
      <c r="G194" s="138" t="s">
        <v>162</v>
      </c>
      <c r="H194" s="139">
        <v>72.429000000000002</v>
      </c>
      <c r="I194" s="140">
        <v>53.77</v>
      </c>
      <c r="J194" s="140">
        <f t="shared" si="20"/>
        <v>3894.51</v>
      </c>
      <c r="K194" s="141"/>
      <c r="L194" s="25"/>
      <c r="M194" s="142" t="s">
        <v>1</v>
      </c>
      <c r="N194" s="112" t="s">
        <v>38</v>
      </c>
      <c r="O194" s="143">
        <v>7.4999999999999997E-2</v>
      </c>
      <c r="P194" s="143">
        <f t="shared" si="21"/>
        <v>5.432175</v>
      </c>
      <c r="Q194" s="143">
        <v>1.8000000000000001E-4</v>
      </c>
      <c r="R194" s="143">
        <f t="shared" si="22"/>
        <v>1.303722E-2</v>
      </c>
      <c r="S194" s="143">
        <v>0</v>
      </c>
      <c r="T194" s="144">
        <f t="shared" si="23"/>
        <v>0</v>
      </c>
      <c r="AR194" s="145" t="s">
        <v>158</v>
      </c>
      <c r="AT194" s="145" t="s">
        <v>154</v>
      </c>
      <c r="AU194" s="145" t="s">
        <v>82</v>
      </c>
      <c r="AY194" s="13" t="s">
        <v>151</v>
      </c>
      <c r="BE194" s="146">
        <f t="shared" si="24"/>
        <v>3894.51</v>
      </c>
      <c r="BF194" s="146">
        <f t="shared" si="25"/>
        <v>0</v>
      </c>
      <c r="BG194" s="146">
        <f t="shared" si="26"/>
        <v>0</v>
      </c>
      <c r="BH194" s="146">
        <f t="shared" si="27"/>
        <v>0</v>
      </c>
      <c r="BI194" s="146">
        <f t="shared" si="28"/>
        <v>0</v>
      </c>
      <c r="BJ194" s="13" t="s">
        <v>80</v>
      </c>
      <c r="BK194" s="146">
        <f t="shared" si="29"/>
        <v>3894.51</v>
      </c>
      <c r="BL194" s="13" t="s">
        <v>158</v>
      </c>
      <c r="BM194" s="145" t="s">
        <v>962</v>
      </c>
    </row>
    <row r="195" spans="2:65" s="1" customFormat="1" ht="37.9" customHeight="1" x14ac:dyDescent="0.2">
      <c r="B195" s="25"/>
      <c r="C195" s="135" t="s">
        <v>312</v>
      </c>
      <c r="D195" s="135" t="s">
        <v>154</v>
      </c>
      <c r="E195" s="136" t="s">
        <v>963</v>
      </c>
      <c r="F195" s="137" t="s">
        <v>964</v>
      </c>
      <c r="G195" s="138" t="s">
        <v>162</v>
      </c>
      <c r="H195" s="139">
        <v>5.62</v>
      </c>
      <c r="I195" s="140">
        <v>754.78</v>
      </c>
      <c r="J195" s="140">
        <f t="shared" si="20"/>
        <v>4241.8599999999997</v>
      </c>
      <c r="K195" s="141"/>
      <c r="L195" s="25"/>
      <c r="M195" s="142" t="s">
        <v>1</v>
      </c>
      <c r="N195" s="112" t="s">
        <v>38</v>
      </c>
      <c r="O195" s="143">
        <v>1</v>
      </c>
      <c r="P195" s="143">
        <f t="shared" si="21"/>
        <v>5.62</v>
      </c>
      <c r="Q195" s="143">
        <v>8.3532999999999993E-3</v>
      </c>
      <c r="R195" s="143">
        <f t="shared" si="22"/>
        <v>4.6945545999999998E-2</v>
      </c>
      <c r="S195" s="143">
        <v>0</v>
      </c>
      <c r="T195" s="144">
        <f t="shared" si="23"/>
        <v>0</v>
      </c>
      <c r="AR195" s="145" t="s">
        <v>158</v>
      </c>
      <c r="AT195" s="145" t="s">
        <v>154</v>
      </c>
      <c r="AU195" s="145" t="s">
        <v>82</v>
      </c>
      <c r="AY195" s="13" t="s">
        <v>151</v>
      </c>
      <c r="BE195" s="146">
        <f t="shared" si="24"/>
        <v>4241.8599999999997</v>
      </c>
      <c r="BF195" s="146">
        <f t="shared" si="25"/>
        <v>0</v>
      </c>
      <c r="BG195" s="146">
        <f t="shared" si="26"/>
        <v>0</v>
      </c>
      <c r="BH195" s="146">
        <f t="shared" si="27"/>
        <v>0</v>
      </c>
      <c r="BI195" s="146">
        <f t="shared" si="28"/>
        <v>0</v>
      </c>
      <c r="BJ195" s="13" t="s">
        <v>80</v>
      </c>
      <c r="BK195" s="146">
        <f t="shared" si="29"/>
        <v>4241.8599999999997</v>
      </c>
      <c r="BL195" s="13" t="s">
        <v>158</v>
      </c>
      <c r="BM195" s="145" t="s">
        <v>965</v>
      </c>
    </row>
    <row r="196" spans="2:65" s="1" customFormat="1" ht="16.5" customHeight="1" x14ac:dyDescent="0.2">
      <c r="B196" s="25"/>
      <c r="C196" s="150" t="s">
        <v>317</v>
      </c>
      <c r="D196" s="150" t="s">
        <v>313</v>
      </c>
      <c r="E196" s="151" t="s">
        <v>966</v>
      </c>
      <c r="F196" s="152" t="s">
        <v>967</v>
      </c>
      <c r="G196" s="153" t="s">
        <v>162</v>
      </c>
      <c r="H196" s="154">
        <v>5.9009999999999998</v>
      </c>
      <c r="I196" s="155">
        <v>44.3</v>
      </c>
      <c r="J196" s="155">
        <f t="shared" si="20"/>
        <v>261.41000000000003</v>
      </c>
      <c r="K196" s="156"/>
      <c r="L196" s="157"/>
      <c r="M196" s="158" t="s">
        <v>1</v>
      </c>
      <c r="N196" s="159" t="s">
        <v>38</v>
      </c>
      <c r="O196" s="143">
        <v>0</v>
      </c>
      <c r="P196" s="143">
        <f t="shared" si="21"/>
        <v>0</v>
      </c>
      <c r="Q196" s="143">
        <v>3.4000000000000002E-4</v>
      </c>
      <c r="R196" s="143">
        <f t="shared" si="22"/>
        <v>2.0063400000000001E-3</v>
      </c>
      <c r="S196" s="143">
        <v>0</v>
      </c>
      <c r="T196" s="144">
        <f t="shared" si="23"/>
        <v>0</v>
      </c>
      <c r="AR196" s="145" t="s">
        <v>185</v>
      </c>
      <c r="AT196" s="145" t="s">
        <v>313</v>
      </c>
      <c r="AU196" s="145" t="s">
        <v>82</v>
      </c>
      <c r="AY196" s="13" t="s">
        <v>151</v>
      </c>
      <c r="BE196" s="146">
        <f t="shared" si="24"/>
        <v>261.41000000000003</v>
      </c>
      <c r="BF196" s="146">
        <f t="shared" si="25"/>
        <v>0</v>
      </c>
      <c r="BG196" s="146">
        <f t="shared" si="26"/>
        <v>0</v>
      </c>
      <c r="BH196" s="146">
        <f t="shared" si="27"/>
        <v>0</v>
      </c>
      <c r="BI196" s="146">
        <f t="shared" si="28"/>
        <v>0</v>
      </c>
      <c r="BJ196" s="13" t="s">
        <v>80</v>
      </c>
      <c r="BK196" s="146">
        <f t="shared" si="29"/>
        <v>261.41000000000003</v>
      </c>
      <c r="BL196" s="13" t="s">
        <v>158</v>
      </c>
      <c r="BM196" s="145" t="s">
        <v>968</v>
      </c>
    </row>
    <row r="197" spans="2:65" s="1" customFormat="1" ht="44.25" customHeight="1" x14ac:dyDescent="0.2">
      <c r="B197" s="25"/>
      <c r="C197" s="135" t="s">
        <v>322</v>
      </c>
      <c r="D197" s="135" t="s">
        <v>154</v>
      </c>
      <c r="E197" s="136" t="s">
        <v>969</v>
      </c>
      <c r="F197" s="137" t="s">
        <v>970</v>
      </c>
      <c r="G197" s="138" t="s">
        <v>162</v>
      </c>
      <c r="H197" s="139">
        <v>42.87</v>
      </c>
      <c r="I197" s="140">
        <v>836.72</v>
      </c>
      <c r="J197" s="140">
        <f t="shared" si="20"/>
        <v>35870.19</v>
      </c>
      <c r="K197" s="141"/>
      <c r="L197" s="25"/>
      <c r="M197" s="142" t="s">
        <v>1</v>
      </c>
      <c r="N197" s="112" t="s">
        <v>38</v>
      </c>
      <c r="O197" s="143">
        <v>1.04</v>
      </c>
      <c r="P197" s="143">
        <f t="shared" si="21"/>
        <v>44.584800000000001</v>
      </c>
      <c r="Q197" s="143">
        <v>8.51616E-3</v>
      </c>
      <c r="R197" s="143">
        <f t="shared" si="22"/>
        <v>0.36508777919999996</v>
      </c>
      <c r="S197" s="143">
        <v>0</v>
      </c>
      <c r="T197" s="144">
        <f t="shared" si="23"/>
        <v>0</v>
      </c>
      <c r="AR197" s="145" t="s">
        <v>158</v>
      </c>
      <c r="AT197" s="145" t="s">
        <v>154</v>
      </c>
      <c r="AU197" s="145" t="s">
        <v>82</v>
      </c>
      <c r="AY197" s="13" t="s">
        <v>151</v>
      </c>
      <c r="BE197" s="146">
        <f t="shared" si="24"/>
        <v>35870.19</v>
      </c>
      <c r="BF197" s="146">
        <f t="shared" si="25"/>
        <v>0</v>
      </c>
      <c r="BG197" s="146">
        <f t="shared" si="26"/>
        <v>0</v>
      </c>
      <c r="BH197" s="146">
        <f t="shared" si="27"/>
        <v>0</v>
      </c>
      <c r="BI197" s="146">
        <f t="shared" si="28"/>
        <v>0</v>
      </c>
      <c r="BJ197" s="13" t="s">
        <v>80</v>
      </c>
      <c r="BK197" s="146">
        <f t="shared" si="29"/>
        <v>35870.19</v>
      </c>
      <c r="BL197" s="13" t="s">
        <v>158</v>
      </c>
      <c r="BM197" s="145" t="s">
        <v>971</v>
      </c>
    </row>
    <row r="198" spans="2:65" s="1" customFormat="1" ht="24.2" customHeight="1" x14ac:dyDescent="0.2">
      <c r="B198" s="25"/>
      <c r="C198" s="150" t="s">
        <v>326</v>
      </c>
      <c r="D198" s="150" t="s">
        <v>313</v>
      </c>
      <c r="E198" s="151" t="s">
        <v>972</v>
      </c>
      <c r="F198" s="152" t="s">
        <v>973</v>
      </c>
      <c r="G198" s="153" t="s">
        <v>162</v>
      </c>
      <c r="H198" s="154">
        <v>45.014000000000003</v>
      </c>
      <c r="I198" s="155">
        <v>511</v>
      </c>
      <c r="J198" s="155">
        <f t="shared" si="20"/>
        <v>23002.15</v>
      </c>
      <c r="K198" s="156"/>
      <c r="L198" s="157"/>
      <c r="M198" s="158" t="s">
        <v>1</v>
      </c>
      <c r="N198" s="159" t="s">
        <v>38</v>
      </c>
      <c r="O198" s="143">
        <v>0</v>
      </c>
      <c r="P198" s="143">
        <f t="shared" si="21"/>
        <v>0</v>
      </c>
      <c r="Q198" s="143">
        <v>3.0000000000000001E-3</v>
      </c>
      <c r="R198" s="143">
        <f t="shared" si="22"/>
        <v>0.13504200000000002</v>
      </c>
      <c r="S198" s="143">
        <v>0</v>
      </c>
      <c r="T198" s="144">
        <f t="shared" si="23"/>
        <v>0</v>
      </c>
      <c r="AR198" s="145" t="s">
        <v>185</v>
      </c>
      <c r="AT198" s="145" t="s">
        <v>313</v>
      </c>
      <c r="AU198" s="145" t="s">
        <v>82</v>
      </c>
      <c r="AY198" s="13" t="s">
        <v>151</v>
      </c>
      <c r="BE198" s="146">
        <f t="shared" si="24"/>
        <v>23002.15</v>
      </c>
      <c r="BF198" s="146">
        <f t="shared" si="25"/>
        <v>0</v>
      </c>
      <c r="BG198" s="146">
        <f t="shared" si="26"/>
        <v>0</v>
      </c>
      <c r="BH198" s="146">
        <f t="shared" si="27"/>
        <v>0</v>
      </c>
      <c r="BI198" s="146">
        <f t="shared" si="28"/>
        <v>0</v>
      </c>
      <c r="BJ198" s="13" t="s">
        <v>80</v>
      </c>
      <c r="BK198" s="146">
        <f t="shared" si="29"/>
        <v>23002.15</v>
      </c>
      <c r="BL198" s="13" t="s">
        <v>158</v>
      </c>
      <c r="BM198" s="145" t="s">
        <v>974</v>
      </c>
    </row>
    <row r="199" spans="2:65" s="1" customFormat="1" ht="44.25" customHeight="1" x14ac:dyDescent="0.2">
      <c r="B199" s="25"/>
      <c r="C199" s="135" t="s">
        <v>330</v>
      </c>
      <c r="D199" s="135" t="s">
        <v>154</v>
      </c>
      <c r="E199" s="136" t="s">
        <v>975</v>
      </c>
      <c r="F199" s="137" t="s">
        <v>976</v>
      </c>
      <c r="G199" s="138" t="s">
        <v>162</v>
      </c>
      <c r="H199" s="139">
        <v>422.86</v>
      </c>
      <c r="I199" s="140">
        <v>891.13</v>
      </c>
      <c r="J199" s="140">
        <f t="shared" si="20"/>
        <v>376823.23</v>
      </c>
      <c r="K199" s="141"/>
      <c r="L199" s="25"/>
      <c r="M199" s="142" t="s">
        <v>1</v>
      </c>
      <c r="N199" s="112" t="s">
        <v>38</v>
      </c>
      <c r="O199" s="143">
        <v>1.06</v>
      </c>
      <c r="P199" s="143">
        <f t="shared" si="21"/>
        <v>448.23160000000001</v>
      </c>
      <c r="Q199" s="143">
        <v>8.5961600000000003E-3</v>
      </c>
      <c r="R199" s="143">
        <f t="shared" si="22"/>
        <v>3.6349722176000001</v>
      </c>
      <c r="S199" s="143">
        <v>0</v>
      </c>
      <c r="T199" s="144">
        <f t="shared" si="23"/>
        <v>0</v>
      </c>
      <c r="AR199" s="145" t="s">
        <v>158</v>
      </c>
      <c r="AT199" s="145" t="s">
        <v>154</v>
      </c>
      <c r="AU199" s="145" t="s">
        <v>82</v>
      </c>
      <c r="AY199" s="13" t="s">
        <v>151</v>
      </c>
      <c r="BE199" s="146">
        <f t="shared" si="24"/>
        <v>376823.23</v>
      </c>
      <c r="BF199" s="146">
        <f t="shared" si="25"/>
        <v>0</v>
      </c>
      <c r="BG199" s="146">
        <f t="shared" si="26"/>
        <v>0</v>
      </c>
      <c r="BH199" s="146">
        <f t="shared" si="27"/>
        <v>0</v>
      </c>
      <c r="BI199" s="146">
        <f t="shared" si="28"/>
        <v>0</v>
      </c>
      <c r="BJ199" s="13" t="s">
        <v>80</v>
      </c>
      <c r="BK199" s="146">
        <f t="shared" si="29"/>
        <v>376823.23</v>
      </c>
      <c r="BL199" s="13" t="s">
        <v>158</v>
      </c>
      <c r="BM199" s="145" t="s">
        <v>977</v>
      </c>
    </row>
    <row r="200" spans="2:65" s="1" customFormat="1" ht="16.5" customHeight="1" x14ac:dyDescent="0.2">
      <c r="B200" s="25"/>
      <c r="C200" s="150" t="s">
        <v>334</v>
      </c>
      <c r="D200" s="150" t="s">
        <v>313</v>
      </c>
      <c r="E200" s="151" t="s">
        <v>978</v>
      </c>
      <c r="F200" s="152" t="s">
        <v>979</v>
      </c>
      <c r="G200" s="153" t="s">
        <v>162</v>
      </c>
      <c r="H200" s="154">
        <v>444.00299999999999</v>
      </c>
      <c r="I200" s="155">
        <v>354</v>
      </c>
      <c r="J200" s="155">
        <f t="shared" si="20"/>
        <v>157177.06</v>
      </c>
      <c r="K200" s="156"/>
      <c r="L200" s="157"/>
      <c r="M200" s="158" t="s">
        <v>1</v>
      </c>
      <c r="N200" s="159" t="s">
        <v>38</v>
      </c>
      <c r="O200" s="143">
        <v>0</v>
      </c>
      <c r="P200" s="143">
        <f t="shared" si="21"/>
        <v>0</v>
      </c>
      <c r="Q200" s="143">
        <v>2.7200000000000002E-3</v>
      </c>
      <c r="R200" s="143">
        <f t="shared" si="22"/>
        <v>1.20768816</v>
      </c>
      <c r="S200" s="143">
        <v>0</v>
      </c>
      <c r="T200" s="144">
        <f t="shared" si="23"/>
        <v>0</v>
      </c>
      <c r="AR200" s="145" t="s">
        <v>185</v>
      </c>
      <c r="AT200" s="145" t="s">
        <v>313</v>
      </c>
      <c r="AU200" s="145" t="s">
        <v>82</v>
      </c>
      <c r="AY200" s="13" t="s">
        <v>151</v>
      </c>
      <c r="BE200" s="146">
        <f t="shared" si="24"/>
        <v>157177.06</v>
      </c>
      <c r="BF200" s="146">
        <f t="shared" si="25"/>
        <v>0</v>
      </c>
      <c r="BG200" s="146">
        <f t="shared" si="26"/>
        <v>0</v>
      </c>
      <c r="BH200" s="146">
        <f t="shared" si="27"/>
        <v>0</v>
      </c>
      <c r="BI200" s="146">
        <f t="shared" si="28"/>
        <v>0</v>
      </c>
      <c r="BJ200" s="13" t="s">
        <v>80</v>
      </c>
      <c r="BK200" s="146">
        <f t="shared" si="29"/>
        <v>157177.06</v>
      </c>
      <c r="BL200" s="13" t="s">
        <v>158</v>
      </c>
      <c r="BM200" s="145" t="s">
        <v>980</v>
      </c>
    </row>
    <row r="201" spans="2:65" s="1" customFormat="1" ht="37.9" customHeight="1" x14ac:dyDescent="0.2">
      <c r="B201" s="25"/>
      <c r="C201" s="135" t="s">
        <v>340</v>
      </c>
      <c r="D201" s="135" t="s">
        <v>154</v>
      </c>
      <c r="E201" s="136" t="s">
        <v>981</v>
      </c>
      <c r="F201" s="137" t="s">
        <v>982</v>
      </c>
      <c r="G201" s="138" t="s">
        <v>162</v>
      </c>
      <c r="H201" s="139">
        <v>24.95</v>
      </c>
      <c r="I201" s="140">
        <v>931.19</v>
      </c>
      <c r="J201" s="140">
        <f t="shared" si="20"/>
        <v>23233.19</v>
      </c>
      <c r="K201" s="141"/>
      <c r="L201" s="25"/>
      <c r="M201" s="142" t="s">
        <v>1</v>
      </c>
      <c r="N201" s="112" t="s">
        <v>38</v>
      </c>
      <c r="O201" s="143">
        <v>1.06</v>
      </c>
      <c r="P201" s="143">
        <f t="shared" si="21"/>
        <v>26.446999999999999</v>
      </c>
      <c r="Q201" s="143">
        <v>8.5120000000000005E-3</v>
      </c>
      <c r="R201" s="143">
        <f t="shared" si="22"/>
        <v>0.21237440000000002</v>
      </c>
      <c r="S201" s="143">
        <v>0</v>
      </c>
      <c r="T201" s="144">
        <f t="shared" si="23"/>
        <v>0</v>
      </c>
      <c r="AR201" s="145" t="s">
        <v>158</v>
      </c>
      <c r="AT201" s="145" t="s">
        <v>154</v>
      </c>
      <c r="AU201" s="145" t="s">
        <v>82</v>
      </c>
      <c r="AY201" s="13" t="s">
        <v>151</v>
      </c>
      <c r="BE201" s="146">
        <f t="shared" si="24"/>
        <v>23233.19</v>
      </c>
      <c r="BF201" s="146">
        <f t="shared" si="25"/>
        <v>0</v>
      </c>
      <c r="BG201" s="146">
        <f t="shared" si="26"/>
        <v>0</v>
      </c>
      <c r="BH201" s="146">
        <f t="shared" si="27"/>
        <v>0</v>
      </c>
      <c r="BI201" s="146">
        <f t="shared" si="28"/>
        <v>0</v>
      </c>
      <c r="BJ201" s="13" t="s">
        <v>80</v>
      </c>
      <c r="BK201" s="146">
        <f t="shared" si="29"/>
        <v>23233.19</v>
      </c>
      <c r="BL201" s="13" t="s">
        <v>158</v>
      </c>
      <c r="BM201" s="145" t="s">
        <v>983</v>
      </c>
    </row>
    <row r="202" spans="2:65" s="1" customFormat="1" ht="16.5" customHeight="1" x14ac:dyDescent="0.2">
      <c r="B202" s="25"/>
      <c r="C202" s="150" t="s">
        <v>344</v>
      </c>
      <c r="D202" s="150" t="s">
        <v>313</v>
      </c>
      <c r="E202" s="151" t="s">
        <v>978</v>
      </c>
      <c r="F202" s="152" t="s">
        <v>979</v>
      </c>
      <c r="G202" s="153" t="s">
        <v>162</v>
      </c>
      <c r="H202" s="154">
        <v>26.198</v>
      </c>
      <c r="I202" s="155">
        <v>354</v>
      </c>
      <c r="J202" s="155">
        <f t="shared" si="20"/>
        <v>9274.09</v>
      </c>
      <c r="K202" s="156"/>
      <c r="L202" s="157"/>
      <c r="M202" s="158" t="s">
        <v>1</v>
      </c>
      <c r="N202" s="159" t="s">
        <v>38</v>
      </c>
      <c r="O202" s="143">
        <v>0</v>
      </c>
      <c r="P202" s="143">
        <f t="shared" si="21"/>
        <v>0</v>
      </c>
      <c r="Q202" s="143">
        <v>2.7200000000000002E-3</v>
      </c>
      <c r="R202" s="143">
        <f t="shared" si="22"/>
        <v>7.1258560000000012E-2</v>
      </c>
      <c r="S202" s="143">
        <v>0</v>
      </c>
      <c r="T202" s="144">
        <f t="shared" si="23"/>
        <v>0</v>
      </c>
      <c r="AR202" s="145" t="s">
        <v>185</v>
      </c>
      <c r="AT202" s="145" t="s">
        <v>313</v>
      </c>
      <c r="AU202" s="145" t="s">
        <v>82</v>
      </c>
      <c r="AY202" s="13" t="s">
        <v>151</v>
      </c>
      <c r="BE202" s="146">
        <f t="shared" si="24"/>
        <v>9274.09</v>
      </c>
      <c r="BF202" s="146">
        <f t="shared" si="25"/>
        <v>0</v>
      </c>
      <c r="BG202" s="146">
        <f t="shared" si="26"/>
        <v>0</v>
      </c>
      <c r="BH202" s="146">
        <f t="shared" si="27"/>
        <v>0</v>
      </c>
      <c r="BI202" s="146">
        <f t="shared" si="28"/>
        <v>0</v>
      </c>
      <c r="BJ202" s="13" t="s">
        <v>80</v>
      </c>
      <c r="BK202" s="146">
        <f t="shared" si="29"/>
        <v>9274.09</v>
      </c>
      <c r="BL202" s="13" t="s">
        <v>158</v>
      </c>
      <c r="BM202" s="145" t="s">
        <v>984</v>
      </c>
    </row>
    <row r="203" spans="2:65" s="1" customFormat="1" ht="44.25" customHeight="1" x14ac:dyDescent="0.2">
      <c r="B203" s="25"/>
      <c r="C203" s="135" t="s">
        <v>348</v>
      </c>
      <c r="D203" s="135" t="s">
        <v>154</v>
      </c>
      <c r="E203" s="136" t="s">
        <v>985</v>
      </c>
      <c r="F203" s="137" t="s">
        <v>986</v>
      </c>
      <c r="G203" s="138" t="s">
        <v>162</v>
      </c>
      <c r="H203" s="139">
        <v>10.53</v>
      </c>
      <c r="I203" s="140">
        <v>943.94</v>
      </c>
      <c r="J203" s="140">
        <f t="shared" si="20"/>
        <v>9939.69</v>
      </c>
      <c r="K203" s="141"/>
      <c r="L203" s="25"/>
      <c r="M203" s="142" t="s">
        <v>1</v>
      </c>
      <c r="N203" s="112" t="s">
        <v>38</v>
      </c>
      <c r="O203" s="143">
        <v>1.08</v>
      </c>
      <c r="P203" s="143">
        <f t="shared" si="21"/>
        <v>11.372400000000001</v>
      </c>
      <c r="Q203" s="143">
        <v>8.6761600000000005E-3</v>
      </c>
      <c r="R203" s="143">
        <f t="shared" si="22"/>
        <v>9.1359964799999999E-2</v>
      </c>
      <c r="S203" s="143">
        <v>0</v>
      </c>
      <c r="T203" s="144">
        <f t="shared" si="23"/>
        <v>0</v>
      </c>
      <c r="AR203" s="145" t="s">
        <v>158</v>
      </c>
      <c r="AT203" s="145" t="s">
        <v>154</v>
      </c>
      <c r="AU203" s="145" t="s">
        <v>82</v>
      </c>
      <c r="AY203" s="13" t="s">
        <v>151</v>
      </c>
      <c r="BE203" s="146">
        <f t="shared" si="24"/>
        <v>9939.69</v>
      </c>
      <c r="BF203" s="146">
        <f t="shared" si="25"/>
        <v>0</v>
      </c>
      <c r="BG203" s="146">
        <f t="shared" si="26"/>
        <v>0</v>
      </c>
      <c r="BH203" s="146">
        <f t="shared" si="27"/>
        <v>0</v>
      </c>
      <c r="BI203" s="146">
        <f t="shared" si="28"/>
        <v>0</v>
      </c>
      <c r="BJ203" s="13" t="s">
        <v>80</v>
      </c>
      <c r="BK203" s="146">
        <f t="shared" si="29"/>
        <v>9939.69</v>
      </c>
      <c r="BL203" s="13" t="s">
        <v>158</v>
      </c>
      <c r="BM203" s="145" t="s">
        <v>987</v>
      </c>
    </row>
    <row r="204" spans="2:65" s="1" customFormat="1" ht="16.5" customHeight="1" x14ac:dyDescent="0.2">
      <c r="B204" s="25"/>
      <c r="C204" s="150" t="s">
        <v>352</v>
      </c>
      <c r="D204" s="150" t="s">
        <v>313</v>
      </c>
      <c r="E204" s="151" t="s">
        <v>988</v>
      </c>
      <c r="F204" s="152" t="s">
        <v>989</v>
      </c>
      <c r="G204" s="153" t="s">
        <v>162</v>
      </c>
      <c r="H204" s="154">
        <v>11.057</v>
      </c>
      <c r="I204" s="155">
        <v>399</v>
      </c>
      <c r="J204" s="155">
        <f t="shared" si="20"/>
        <v>4411.74</v>
      </c>
      <c r="K204" s="156"/>
      <c r="L204" s="157"/>
      <c r="M204" s="158" t="s">
        <v>1</v>
      </c>
      <c r="N204" s="159" t="s">
        <v>38</v>
      </c>
      <c r="O204" s="143">
        <v>0</v>
      </c>
      <c r="P204" s="143">
        <f t="shared" si="21"/>
        <v>0</v>
      </c>
      <c r="Q204" s="143">
        <v>3.0599999999999998E-3</v>
      </c>
      <c r="R204" s="143">
        <f t="shared" si="22"/>
        <v>3.3834419999999997E-2</v>
      </c>
      <c r="S204" s="143">
        <v>0</v>
      </c>
      <c r="T204" s="144">
        <f t="shared" si="23"/>
        <v>0</v>
      </c>
      <c r="AR204" s="145" t="s">
        <v>185</v>
      </c>
      <c r="AT204" s="145" t="s">
        <v>313</v>
      </c>
      <c r="AU204" s="145" t="s">
        <v>82</v>
      </c>
      <c r="AY204" s="13" t="s">
        <v>151</v>
      </c>
      <c r="BE204" s="146">
        <f t="shared" si="24"/>
        <v>4411.74</v>
      </c>
      <c r="BF204" s="146">
        <f t="shared" si="25"/>
        <v>0</v>
      </c>
      <c r="BG204" s="146">
        <f t="shared" si="26"/>
        <v>0</v>
      </c>
      <c r="BH204" s="146">
        <f t="shared" si="27"/>
        <v>0</v>
      </c>
      <c r="BI204" s="146">
        <f t="shared" si="28"/>
        <v>0</v>
      </c>
      <c r="BJ204" s="13" t="s">
        <v>80</v>
      </c>
      <c r="BK204" s="146">
        <f t="shared" si="29"/>
        <v>4411.74</v>
      </c>
      <c r="BL204" s="13" t="s">
        <v>158</v>
      </c>
      <c r="BM204" s="145" t="s">
        <v>990</v>
      </c>
    </row>
    <row r="205" spans="2:65" s="1" customFormat="1" ht="37.9" customHeight="1" x14ac:dyDescent="0.2">
      <c r="B205" s="25"/>
      <c r="C205" s="135" t="s">
        <v>356</v>
      </c>
      <c r="D205" s="135" t="s">
        <v>154</v>
      </c>
      <c r="E205" s="136" t="s">
        <v>991</v>
      </c>
      <c r="F205" s="137" t="s">
        <v>992</v>
      </c>
      <c r="G205" s="138" t="s">
        <v>162</v>
      </c>
      <c r="H205" s="139">
        <v>501.21</v>
      </c>
      <c r="I205" s="140">
        <v>51.31</v>
      </c>
      <c r="J205" s="140">
        <f t="shared" si="20"/>
        <v>25717.09</v>
      </c>
      <c r="K205" s="141"/>
      <c r="L205" s="25"/>
      <c r="M205" s="142" t="s">
        <v>1</v>
      </c>
      <c r="N205" s="112" t="s">
        <v>38</v>
      </c>
      <c r="O205" s="143">
        <v>4.3999999999999997E-2</v>
      </c>
      <c r="P205" s="143">
        <f t="shared" si="21"/>
        <v>22.053239999999999</v>
      </c>
      <c r="Q205" s="143">
        <v>8.0599999999999994E-5</v>
      </c>
      <c r="R205" s="143">
        <f t="shared" si="22"/>
        <v>4.0397525999999996E-2</v>
      </c>
      <c r="S205" s="143">
        <v>0</v>
      </c>
      <c r="T205" s="144">
        <f t="shared" si="23"/>
        <v>0</v>
      </c>
      <c r="AR205" s="145" t="s">
        <v>158</v>
      </c>
      <c r="AT205" s="145" t="s">
        <v>154</v>
      </c>
      <c r="AU205" s="145" t="s">
        <v>82</v>
      </c>
      <c r="AY205" s="13" t="s">
        <v>151</v>
      </c>
      <c r="BE205" s="146">
        <f t="shared" si="24"/>
        <v>25717.09</v>
      </c>
      <c r="BF205" s="146">
        <f t="shared" si="25"/>
        <v>0</v>
      </c>
      <c r="BG205" s="146">
        <f t="shared" si="26"/>
        <v>0</v>
      </c>
      <c r="BH205" s="146">
        <f t="shared" si="27"/>
        <v>0</v>
      </c>
      <c r="BI205" s="146">
        <f t="shared" si="28"/>
        <v>0</v>
      </c>
      <c r="BJ205" s="13" t="s">
        <v>80</v>
      </c>
      <c r="BK205" s="146">
        <f t="shared" si="29"/>
        <v>25717.09</v>
      </c>
      <c r="BL205" s="13" t="s">
        <v>158</v>
      </c>
      <c r="BM205" s="145" t="s">
        <v>993</v>
      </c>
    </row>
    <row r="206" spans="2:65" s="1" customFormat="1" ht="24.2" customHeight="1" x14ac:dyDescent="0.2">
      <c r="B206" s="25"/>
      <c r="C206" s="135" t="s">
        <v>360</v>
      </c>
      <c r="D206" s="135" t="s">
        <v>154</v>
      </c>
      <c r="E206" s="136" t="s">
        <v>994</v>
      </c>
      <c r="F206" s="137" t="s">
        <v>995</v>
      </c>
      <c r="G206" s="138" t="s">
        <v>483</v>
      </c>
      <c r="H206" s="139">
        <v>72.34</v>
      </c>
      <c r="I206" s="140">
        <v>143.82</v>
      </c>
      <c r="J206" s="140">
        <f t="shared" si="20"/>
        <v>10403.94</v>
      </c>
      <c r="K206" s="141"/>
      <c r="L206" s="25"/>
      <c r="M206" s="142" t="s">
        <v>1</v>
      </c>
      <c r="N206" s="112" t="s">
        <v>38</v>
      </c>
      <c r="O206" s="143">
        <v>0.23</v>
      </c>
      <c r="P206" s="143">
        <f t="shared" si="21"/>
        <v>16.638200000000001</v>
      </c>
      <c r="Q206" s="143">
        <v>3.0000000000000001E-5</v>
      </c>
      <c r="R206" s="143">
        <f t="shared" si="22"/>
        <v>2.1702000000000002E-3</v>
      </c>
      <c r="S206" s="143">
        <v>0</v>
      </c>
      <c r="T206" s="144">
        <f t="shared" si="23"/>
        <v>0</v>
      </c>
      <c r="AR206" s="145" t="s">
        <v>158</v>
      </c>
      <c r="AT206" s="145" t="s">
        <v>154</v>
      </c>
      <c r="AU206" s="145" t="s">
        <v>82</v>
      </c>
      <c r="AY206" s="13" t="s">
        <v>151</v>
      </c>
      <c r="BE206" s="146">
        <f t="shared" si="24"/>
        <v>10403.94</v>
      </c>
      <c r="BF206" s="146">
        <f t="shared" si="25"/>
        <v>0</v>
      </c>
      <c r="BG206" s="146">
        <f t="shared" si="26"/>
        <v>0</v>
      </c>
      <c r="BH206" s="146">
        <f t="shared" si="27"/>
        <v>0</v>
      </c>
      <c r="BI206" s="146">
        <f t="shared" si="28"/>
        <v>0</v>
      </c>
      <c r="BJ206" s="13" t="s">
        <v>80</v>
      </c>
      <c r="BK206" s="146">
        <f t="shared" si="29"/>
        <v>10403.94</v>
      </c>
      <c r="BL206" s="13" t="s">
        <v>158</v>
      </c>
      <c r="BM206" s="145" t="s">
        <v>996</v>
      </c>
    </row>
    <row r="207" spans="2:65" s="1" customFormat="1" ht="24.2" customHeight="1" x14ac:dyDescent="0.2">
      <c r="B207" s="25"/>
      <c r="C207" s="150" t="s">
        <v>681</v>
      </c>
      <c r="D207" s="150" t="s">
        <v>313</v>
      </c>
      <c r="E207" s="151" t="s">
        <v>997</v>
      </c>
      <c r="F207" s="152" t="s">
        <v>998</v>
      </c>
      <c r="G207" s="153" t="s">
        <v>483</v>
      </c>
      <c r="H207" s="154">
        <v>74.245999999999995</v>
      </c>
      <c r="I207" s="155">
        <v>139</v>
      </c>
      <c r="J207" s="155">
        <f t="shared" si="20"/>
        <v>10320.19</v>
      </c>
      <c r="K207" s="156"/>
      <c r="L207" s="157"/>
      <c r="M207" s="158" t="s">
        <v>1</v>
      </c>
      <c r="N207" s="159" t="s">
        <v>38</v>
      </c>
      <c r="O207" s="143">
        <v>0</v>
      </c>
      <c r="P207" s="143">
        <f t="shared" si="21"/>
        <v>0</v>
      </c>
      <c r="Q207" s="143">
        <v>5.9999999999999995E-4</v>
      </c>
      <c r="R207" s="143">
        <f t="shared" si="22"/>
        <v>4.4547599999999993E-2</v>
      </c>
      <c r="S207" s="143">
        <v>0</v>
      </c>
      <c r="T207" s="144">
        <f t="shared" si="23"/>
        <v>0</v>
      </c>
      <c r="AR207" s="145" t="s">
        <v>185</v>
      </c>
      <c r="AT207" s="145" t="s">
        <v>313</v>
      </c>
      <c r="AU207" s="145" t="s">
        <v>82</v>
      </c>
      <c r="AY207" s="13" t="s">
        <v>151</v>
      </c>
      <c r="BE207" s="146">
        <f t="shared" si="24"/>
        <v>10320.19</v>
      </c>
      <c r="BF207" s="146">
        <f t="shared" si="25"/>
        <v>0</v>
      </c>
      <c r="BG207" s="146">
        <f t="shared" si="26"/>
        <v>0</v>
      </c>
      <c r="BH207" s="146">
        <f t="shared" si="27"/>
        <v>0</v>
      </c>
      <c r="BI207" s="146">
        <f t="shared" si="28"/>
        <v>0</v>
      </c>
      <c r="BJ207" s="13" t="s">
        <v>80</v>
      </c>
      <c r="BK207" s="146">
        <f t="shared" si="29"/>
        <v>10320.19</v>
      </c>
      <c r="BL207" s="13" t="s">
        <v>158</v>
      </c>
      <c r="BM207" s="145" t="s">
        <v>999</v>
      </c>
    </row>
    <row r="208" spans="2:65" s="1" customFormat="1" ht="24.2" customHeight="1" x14ac:dyDescent="0.2">
      <c r="B208" s="25"/>
      <c r="C208" s="150" t="s">
        <v>683</v>
      </c>
      <c r="D208" s="150" t="s">
        <v>313</v>
      </c>
      <c r="E208" s="151" t="s">
        <v>1000</v>
      </c>
      <c r="F208" s="152" t="s">
        <v>1001</v>
      </c>
      <c r="G208" s="153" t="s">
        <v>483</v>
      </c>
      <c r="H208" s="154">
        <v>1.712</v>
      </c>
      <c r="I208" s="155">
        <v>153</v>
      </c>
      <c r="J208" s="155">
        <f t="shared" si="20"/>
        <v>261.94</v>
      </c>
      <c r="K208" s="156"/>
      <c r="L208" s="157"/>
      <c r="M208" s="158" t="s">
        <v>1</v>
      </c>
      <c r="N208" s="159" t="s">
        <v>38</v>
      </c>
      <c r="O208" s="143">
        <v>0</v>
      </c>
      <c r="P208" s="143">
        <f t="shared" si="21"/>
        <v>0</v>
      </c>
      <c r="Q208" s="143">
        <v>6.8000000000000005E-4</v>
      </c>
      <c r="R208" s="143">
        <f t="shared" si="22"/>
        <v>1.16416E-3</v>
      </c>
      <c r="S208" s="143">
        <v>0</v>
      </c>
      <c r="T208" s="144">
        <f t="shared" si="23"/>
        <v>0</v>
      </c>
      <c r="AR208" s="145" t="s">
        <v>185</v>
      </c>
      <c r="AT208" s="145" t="s">
        <v>313</v>
      </c>
      <c r="AU208" s="145" t="s">
        <v>82</v>
      </c>
      <c r="AY208" s="13" t="s">
        <v>151</v>
      </c>
      <c r="BE208" s="146">
        <f t="shared" si="24"/>
        <v>261.94</v>
      </c>
      <c r="BF208" s="146">
        <f t="shared" si="25"/>
        <v>0</v>
      </c>
      <c r="BG208" s="146">
        <f t="shared" si="26"/>
        <v>0</v>
      </c>
      <c r="BH208" s="146">
        <f t="shared" si="27"/>
        <v>0</v>
      </c>
      <c r="BI208" s="146">
        <f t="shared" si="28"/>
        <v>0</v>
      </c>
      <c r="BJ208" s="13" t="s">
        <v>80</v>
      </c>
      <c r="BK208" s="146">
        <f t="shared" si="29"/>
        <v>261.94</v>
      </c>
      <c r="BL208" s="13" t="s">
        <v>158</v>
      </c>
      <c r="BM208" s="145" t="s">
        <v>1002</v>
      </c>
    </row>
    <row r="209" spans="2:65" s="1" customFormat="1" ht="16.5" customHeight="1" x14ac:dyDescent="0.2">
      <c r="B209" s="25"/>
      <c r="C209" s="135" t="s">
        <v>685</v>
      </c>
      <c r="D209" s="135" t="s">
        <v>154</v>
      </c>
      <c r="E209" s="136" t="s">
        <v>1003</v>
      </c>
      <c r="F209" s="137" t="s">
        <v>1004</v>
      </c>
      <c r="G209" s="138" t="s">
        <v>483</v>
      </c>
      <c r="H209" s="139">
        <v>438.85599999999999</v>
      </c>
      <c r="I209" s="140">
        <v>63.4</v>
      </c>
      <c r="J209" s="140">
        <f t="shared" si="20"/>
        <v>27823.47</v>
      </c>
      <c r="K209" s="141"/>
      <c r="L209" s="25"/>
      <c r="M209" s="142" t="s">
        <v>1</v>
      </c>
      <c r="N209" s="112" t="s">
        <v>38</v>
      </c>
      <c r="O209" s="143">
        <v>0.14000000000000001</v>
      </c>
      <c r="P209" s="143">
        <f t="shared" si="21"/>
        <v>61.439840000000004</v>
      </c>
      <c r="Q209" s="143">
        <v>0</v>
      </c>
      <c r="R209" s="143">
        <f t="shared" si="22"/>
        <v>0</v>
      </c>
      <c r="S209" s="143">
        <v>0</v>
      </c>
      <c r="T209" s="144">
        <f t="shared" si="23"/>
        <v>0</v>
      </c>
      <c r="AR209" s="145" t="s">
        <v>158</v>
      </c>
      <c r="AT209" s="145" t="s">
        <v>154</v>
      </c>
      <c r="AU209" s="145" t="s">
        <v>82</v>
      </c>
      <c r="AY209" s="13" t="s">
        <v>151</v>
      </c>
      <c r="BE209" s="146">
        <f t="shared" si="24"/>
        <v>27823.47</v>
      </c>
      <c r="BF209" s="146">
        <f t="shared" si="25"/>
        <v>0</v>
      </c>
      <c r="BG209" s="146">
        <f t="shared" si="26"/>
        <v>0</v>
      </c>
      <c r="BH209" s="146">
        <f t="shared" si="27"/>
        <v>0</v>
      </c>
      <c r="BI209" s="146">
        <f t="shared" si="28"/>
        <v>0</v>
      </c>
      <c r="BJ209" s="13" t="s">
        <v>80</v>
      </c>
      <c r="BK209" s="146">
        <f t="shared" si="29"/>
        <v>27823.47</v>
      </c>
      <c r="BL209" s="13" t="s">
        <v>158</v>
      </c>
      <c r="BM209" s="145" t="s">
        <v>1005</v>
      </c>
    </row>
    <row r="210" spans="2:65" s="1" customFormat="1" ht="24.2" customHeight="1" x14ac:dyDescent="0.2">
      <c r="B210" s="25"/>
      <c r="C210" s="150" t="s">
        <v>687</v>
      </c>
      <c r="D210" s="150" t="s">
        <v>313</v>
      </c>
      <c r="E210" s="151" t="s">
        <v>1006</v>
      </c>
      <c r="F210" s="152" t="s">
        <v>1007</v>
      </c>
      <c r="G210" s="153" t="s">
        <v>483</v>
      </c>
      <c r="H210" s="154">
        <v>205.274</v>
      </c>
      <c r="I210" s="155">
        <v>31</v>
      </c>
      <c r="J210" s="155">
        <f t="shared" si="20"/>
        <v>6363.49</v>
      </c>
      <c r="K210" s="156"/>
      <c r="L210" s="157"/>
      <c r="M210" s="158" t="s">
        <v>1</v>
      </c>
      <c r="N210" s="159" t="s">
        <v>38</v>
      </c>
      <c r="O210" s="143">
        <v>0</v>
      </c>
      <c r="P210" s="143">
        <f t="shared" si="21"/>
        <v>0</v>
      </c>
      <c r="Q210" s="143">
        <v>1E-4</v>
      </c>
      <c r="R210" s="143">
        <f t="shared" si="22"/>
        <v>2.0527400000000001E-2</v>
      </c>
      <c r="S210" s="143">
        <v>0</v>
      </c>
      <c r="T210" s="144">
        <f t="shared" si="23"/>
        <v>0</v>
      </c>
      <c r="AR210" s="145" t="s">
        <v>185</v>
      </c>
      <c r="AT210" s="145" t="s">
        <v>313</v>
      </c>
      <c r="AU210" s="145" t="s">
        <v>82</v>
      </c>
      <c r="AY210" s="13" t="s">
        <v>151</v>
      </c>
      <c r="BE210" s="146">
        <f t="shared" si="24"/>
        <v>6363.49</v>
      </c>
      <c r="BF210" s="146">
        <f t="shared" si="25"/>
        <v>0</v>
      </c>
      <c r="BG210" s="146">
        <f t="shared" si="26"/>
        <v>0</v>
      </c>
      <c r="BH210" s="146">
        <f t="shared" si="27"/>
        <v>0</v>
      </c>
      <c r="BI210" s="146">
        <f t="shared" si="28"/>
        <v>0</v>
      </c>
      <c r="BJ210" s="13" t="s">
        <v>80</v>
      </c>
      <c r="BK210" s="146">
        <f t="shared" si="29"/>
        <v>6363.49</v>
      </c>
      <c r="BL210" s="13" t="s">
        <v>158</v>
      </c>
      <c r="BM210" s="145" t="s">
        <v>1008</v>
      </c>
    </row>
    <row r="211" spans="2:65" s="1" customFormat="1" ht="24.2" customHeight="1" x14ac:dyDescent="0.2">
      <c r="B211" s="25"/>
      <c r="C211" s="150" t="s">
        <v>689</v>
      </c>
      <c r="D211" s="150" t="s">
        <v>313</v>
      </c>
      <c r="E211" s="151" t="s">
        <v>1009</v>
      </c>
      <c r="F211" s="152" t="s">
        <v>1010</v>
      </c>
      <c r="G211" s="153" t="s">
        <v>483</v>
      </c>
      <c r="H211" s="154">
        <v>157.5</v>
      </c>
      <c r="I211" s="155">
        <v>36.700000000000003</v>
      </c>
      <c r="J211" s="155">
        <f t="shared" si="20"/>
        <v>5780.25</v>
      </c>
      <c r="K211" s="156"/>
      <c r="L211" s="157"/>
      <c r="M211" s="158" t="s">
        <v>1</v>
      </c>
      <c r="N211" s="159" t="s">
        <v>38</v>
      </c>
      <c r="O211" s="143">
        <v>0</v>
      </c>
      <c r="P211" s="143">
        <f t="shared" si="21"/>
        <v>0</v>
      </c>
      <c r="Q211" s="143">
        <v>4.0000000000000003E-5</v>
      </c>
      <c r="R211" s="143">
        <f t="shared" si="22"/>
        <v>6.3000000000000009E-3</v>
      </c>
      <c r="S211" s="143">
        <v>0</v>
      </c>
      <c r="T211" s="144">
        <f t="shared" si="23"/>
        <v>0</v>
      </c>
      <c r="AR211" s="145" t="s">
        <v>185</v>
      </c>
      <c r="AT211" s="145" t="s">
        <v>313</v>
      </c>
      <c r="AU211" s="145" t="s">
        <v>82</v>
      </c>
      <c r="AY211" s="13" t="s">
        <v>151</v>
      </c>
      <c r="BE211" s="146">
        <f t="shared" si="24"/>
        <v>5780.25</v>
      </c>
      <c r="BF211" s="146">
        <f t="shared" si="25"/>
        <v>0</v>
      </c>
      <c r="BG211" s="146">
        <f t="shared" si="26"/>
        <v>0</v>
      </c>
      <c r="BH211" s="146">
        <f t="shared" si="27"/>
        <v>0</v>
      </c>
      <c r="BI211" s="146">
        <f t="shared" si="28"/>
        <v>0</v>
      </c>
      <c r="BJ211" s="13" t="s">
        <v>80</v>
      </c>
      <c r="BK211" s="146">
        <f t="shared" si="29"/>
        <v>5780.25</v>
      </c>
      <c r="BL211" s="13" t="s">
        <v>158</v>
      </c>
      <c r="BM211" s="145" t="s">
        <v>1011</v>
      </c>
    </row>
    <row r="212" spans="2:65" s="1" customFormat="1" ht="24.2" customHeight="1" x14ac:dyDescent="0.2">
      <c r="B212" s="25"/>
      <c r="C212" s="150" t="s">
        <v>691</v>
      </c>
      <c r="D212" s="150" t="s">
        <v>313</v>
      </c>
      <c r="E212" s="151" t="s">
        <v>1012</v>
      </c>
      <c r="F212" s="152" t="s">
        <v>1013</v>
      </c>
      <c r="G212" s="153" t="s">
        <v>483</v>
      </c>
      <c r="H212" s="154">
        <v>38.040999999999997</v>
      </c>
      <c r="I212" s="155">
        <v>41.4</v>
      </c>
      <c r="J212" s="155">
        <f t="shared" si="20"/>
        <v>1574.9</v>
      </c>
      <c r="K212" s="156"/>
      <c r="L212" s="157"/>
      <c r="M212" s="158" t="s">
        <v>1</v>
      </c>
      <c r="N212" s="159" t="s">
        <v>38</v>
      </c>
      <c r="O212" s="143">
        <v>0</v>
      </c>
      <c r="P212" s="143">
        <f t="shared" si="21"/>
        <v>0</v>
      </c>
      <c r="Q212" s="143">
        <v>2.9999999999999997E-4</v>
      </c>
      <c r="R212" s="143">
        <f t="shared" si="22"/>
        <v>1.1412299999999998E-2</v>
      </c>
      <c r="S212" s="143">
        <v>0</v>
      </c>
      <c r="T212" s="144">
        <f t="shared" si="23"/>
        <v>0</v>
      </c>
      <c r="AR212" s="145" t="s">
        <v>185</v>
      </c>
      <c r="AT212" s="145" t="s">
        <v>313</v>
      </c>
      <c r="AU212" s="145" t="s">
        <v>82</v>
      </c>
      <c r="AY212" s="13" t="s">
        <v>151</v>
      </c>
      <c r="BE212" s="146">
        <f t="shared" si="24"/>
        <v>1574.9</v>
      </c>
      <c r="BF212" s="146">
        <f t="shared" si="25"/>
        <v>0</v>
      </c>
      <c r="BG212" s="146">
        <f t="shared" si="26"/>
        <v>0</v>
      </c>
      <c r="BH212" s="146">
        <f t="shared" si="27"/>
        <v>0</v>
      </c>
      <c r="BI212" s="146">
        <f t="shared" si="28"/>
        <v>0</v>
      </c>
      <c r="BJ212" s="13" t="s">
        <v>80</v>
      </c>
      <c r="BK212" s="146">
        <f t="shared" si="29"/>
        <v>1574.9</v>
      </c>
      <c r="BL212" s="13" t="s">
        <v>158</v>
      </c>
      <c r="BM212" s="145" t="s">
        <v>1014</v>
      </c>
    </row>
    <row r="213" spans="2:65" s="1" customFormat="1" ht="16.5" customHeight="1" x14ac:dyDescent="0.2">
      <c r="B213" s="25"/>
      <c r="C213" s="150" t="s">
        <v>693</v>
      </c>
      <c r="D213" s="150" t="s">
        <v>313</v>
      </c>
      <c r="E213" s="151" t="s">
        <v>1015</v>
      </c>
      <c r="F213" s="152" t="s">
        <v>1016</v>
      </c>
      <c r="G213" s="153" t="s">
        <v>483</v>
      </c>
      <c r="H213" s="154">
        <v>38.040999999999997</v>
      </c>
      <c r="I213" s="155">
        <v>27.66</v>
      </c>
      <c r="J213" s="155">
        <f t="shared" si="20"/>
        <v>1052.21</v>
      </c>
      <c r="K213" s="156"/>
      <c r="L213" s="157"/>
      <c r="M213" s="158" t="s">
        <v>1</v>
      </c>
      <c r="N213" s="159" t="s">
        <v>38</v>
      </c>
      <c r="O213" s="143">
        <v>0</v>
      </c>
      <c r="P213" s="143">
        <f t="shared" si="21"/>
        <v>0</v>
      </c>
      <c r="Q213" s="143">
        <v>1E-4</v>
      </c>
      <c r="R213" s="143">
        <f t="shared" si="22"/>
        <v>3.8040999999999999E-3</v>
      </c>
      <c r="S213" s="143">
        <v>0</v>
      </c>
      <c r="T213" s="144">
        <f t="shared" si="23"/>
        <v>0</v>
      </c>
      <c r="AR213" s="145" t="s">
        <v>185</v>
      </c>
      <c r="AT213" s="145" t="s">
        <v>313</v>
      </c>
      <c r="AU213" s="145" t="s">
        <v>82</v>
      </c>
      <c r="AY213" s="13" t="s">
        <v>151</v>
      </c>
      <c r="BE213" s="146">
        <f t="shared" si="24"/>
        <v>1052.21</v>
      </c>
      <c r="BF213" s="146">
        <f t="shared" si="25"/>
        <v>0</v>
      </c>
      <c r="BG213" s="146">
        <f t="shared" si="26"/>
        <v>0</v>
      </c>
      <c r="BH213" s="146">
        <f t="shared" si="27"/>
        <v>0</v>
      </c>
      <c r="BI213" s="146">
        <f t="shared" si="28"/>
        <v>0</v>
      </c>
      <c r="BJ213" s="13" t="s">
        <v>80</v>
      </c>
      <c r="BK213" s="146">
        <f t="shared" si="29"/>
        <v>1052.21</v>
      </c>
      <c r="BL213" s="13" t="s">
        <v>158</v>
      </c>
      <c r="BM213" s="145" t="s">
        <v>1017</v>
      </c>
    </row>
    <row r="214" spans="2:65" s="1" customFormat="1" ht="24.2" customHeight="1" x14ac:dyDescent="0.2">
      <c r="B214" s="25"/>
      <c r="C214" s="135" t="s">
        <v>695</v>
      </c>
      <c r="D214" s="135" t="s">
        <v>154</v>
      </c>
      <c r="E214" s="136" t="s">
        <v>1018</v>
      </c>
      <c r="F214" s="137" t="s">
        <v>1019</v>
      </c>
      <c r="G214" s="138" t="s">
        <v>162</v>
      </c>
      <c r="H214" s="139">
        <v>501.21</v>
      </c>
      <c r="I214" s="140">
        <v>163.61000000000001</v>
      </c>
      <c r="J214" s="140">
        <f t="shared" si="20"/>
        <v>82002.97</v>
      </c>
      <c r="K214" s="141"/>
      <c r="L214" s="25"/>
      <c r="M214" s="142" t="s">
        <v>1</v>
      </c>
      <c r="N214" s="112" t="s">
        <v>38</v>
      </c>
      <c r="O214" s="143">
        <v>0.19900000000000001</v>
      </c>
      <c r="P214" s="143">
        <f t="shared" si="21"/>
        <v>99.740790000000004</v>
      </c>
      <c r="Q214" s="143">
        <v>1.146E-2</v>
      </c>
      <c r="R214" s="143">
        <f t="shared" si="22"/>
        <v>5.7438665999999996</v>
      </c>
      <c r="S214" s="143">
        <v>0</v>
      </c>
      <c r="T214" s="144">
        <f t="shared" si="23"/>
        <v>0</v>
      </c>
      <c r="AR214" s="145" t="s">
        <v>158</v>
      </c>
      <c r="AT214" s="145" t="s">
        <v>154</v>
      </c>
      <c r="AU214" s="145" t="s">
        <v>82</v>
      </c>
      <c r="AY214" s="13" t="s">
        <v>151</v>
      </c>
      <c r="BE214" s="146">
        <f t="shared" si="24"/>
        <v>82002.97</v>
      </c>
      <c r="BF214" s="146">
        <f t="shared" si="25"/>
        <v>0</v>
      </c>
      <c r="BG214" s="146">
        <f t="shared" si="26"/>
        <v>0</v>
      </c>
      <c r="BH214" s="146">
        <f t="shared" si="27"/>
        <v>0</v>
      </c>
      <c r="BI214" s="146">
        <f t="shared" si="28"/>
        <v>0</v>
      </c>
      <c r="BJ214" s="13" t="s">
        <v>80</v>
      </c>
      <c r="BK214" s="146">
        <f t="shared" si="29"/>
        <v>82002.97</v>
      </c>
      <c r="BL214" s="13" t="s">
        <v>158</v>
      </c>
      <c r="BM214" s="145" t="s">
        <v>1020</v>
      </c>
    </row>
    <row r="215" spans="2:65" s="1" customFormat="1" ht="24.2" customHeight="1" x14ac:dyDescent="0.2">
      <c r="B215" s="25"/>
      <c r="C215" s="135" t="s">
        <v>697</v>
      </c>
      <c r="D215" s="135" t="s">
        <v>154</v>
      </c>
      <c r="E215" s="136" t="s">
        <v>1021</v>
      </c>
      <c r="F215" s="137" t="s">
        <v>1022</v>
      </c>
      <c r="G215" s="138" t="s">
        <v>162</v>
      </c>
      <c r="H215" s="139">
        <v>72.429000000000002</v>
      </c>
      <c r="I215" s="140">
        <v>692.39</v>
      </c>
      <c r="J215" s="140">
        <f t="shared" si="20"/>
        <v>50149.120000000003</v>
      </c>
      <c r="K215" s="141"/>
      <c r="L215" s="25"/>
      <c r="M215" s="142" t="s">
        <v>1</v>
      </c>
      <c r="N215" s="112" t="s">
        <v>38</v>
      </c>
      <c r="O215" s="143">
        <v>0.29399999999999998</v>
      </c>
      <c r="P215" s="143">
        <f t="shared" si="21"/>
        <v>21.294125999999999</v>
      </c>
      <c r="Q215" s="143">
        <v>5.7000000000000002E-3</v>
      </c>
      <c r="R215" s="143">
        <f t="shared" si="22"/>
        <v>0.41284530000000003</v>
      </c>
      <c r="S215" s="143">
        <v>0</v>
      </c>
      <c r="T215" s="144">
        <f t="shared" si="23"/>
        <v>0</v>
      </c>
      <c r="AR215" s="145" t="s">
        <v>158</v>
      </c>
      <c r="AT215" s="145" t="s">
        <v>154</v>
      </c>
      <c r="AU215" s="145" t="s">
        <v>82</v>
      </c>
      <c r="AY215" s="13" t="s">
        <v>151</v>
      </c>
      <c r="BE215" s="146">
        <f t="shared" si="24"/>
        <v>50149.120000000003</v>
      </c>
      <c r="BF215" s="146">
        <f t="shared" si="25"/>
        <v>0</v>
      </c>
      <c r="BG215" s="146">
        <f t="shared" si="26"/>
        <v>0</v>
      </c>
      <c r="BH215" s="146">
        <f t="shared" si="27"/>
        <v>0</v>
      </c>
      <c r="BI215" s="146">
        <f t="shared" si="28"/>
        <v>0</v>
      </c>
      <c r="BJ215" s="13" t="s">
        <v>80</v>
      </c>
      <c r="BK215" s="146">
        <f t="shared" si="29"/>
        <v>50149.120000000003</v>
      </c>
      <c r="BL215" s="13" t="s">
        <v>158</v>
      </c>
      <c r="BM215" s="145" t="s">
        <v>1023</v>
      </c>
    </row>
    <row r="216" spans="2:65" s="1" customFormat="1" ht="24.2" customHeight="1" x14ac:dyDescent="0.2">
      <c r="B216" s="25"/>
      <c r="C216" s="135" t="s">
        <v>699</v>
      </c>
      <c r="D216" s="135" t="s">
        <v>154</v>
      </c>
      <c r="E216" s="136" t="s">
        <v>1024</v>
      </c>
      <c r="F216" s="137" t="s">
        <v>1025</v>
      </c>
      <c r="G216" s="138" t="s">
        <v>162</v>
      </c>
      <c r="H216" s="139">
        <v>463.96</v>
      </c>
      <c r="I216" s="140">
        <v>415.22</v>
      </c>
      <c r="J216" s="140">
        <f t="shared" si="20"/>
        <v>192645.47</v>
      </c>
      <c r="K216" s="141"/>
      <c r="L216" s="25"/>
      <c r="M216" s="142" t="s">
        <v>1</v>
      </c>
      <c r="N216" s="112" t="s">
        <v>38</v>
      </c>
      <c r="O216" s="143">
        <v>0.245</v>
      </c>
      <c r="P216" s="143">
        <f t="shared" si="21"/>
        <v>113.67019999999999</v>
      </c>
      <c r="Q216" s="143">
        <v>2.8500000000000001E-3</v>
      </c>
      <c r="R216" s="143">
        <f t="shared" si="22"/>
        <v>1.3222860000000001</v>
      </c>
      <c r="S216" s="143">
        <v>0</v>
      </c>
      <c r="T216" s="144">
        <f t="shared" si="23"/>
        <v>0</v>
      </c>
      <c r="AR216" s="145" t="s">
        <v>158</v>
      </c>
      <c r="AT216" s="145" t="s">
        <v>154</v>
      </c>
      <c r="AU216" s="145" t="s">
        <v>82</v>
      </c>
      <c r="AY216" s="13" t="s">
        <v>151</v>
      </c>
      <c r="BE216" s="146">
        <f t="shared" si="24"/>
        <v>192645.47</v>
      </c>
      <c r="BF216" s="146">
        <f t="shared" si="25"/>
        <v>0</v>
      </c>
      <c r="BG216" s="146">
        <f t="shared" si="26"/>
        <v>0</v>
      </c>
      <c r="BH216" s="146">
        <f t="shared" si="27"/>
        <v>0</v>
      </c>
      <c r="BI216" s="146">
        <f t="shared" si="28"/>
        <v>0</v>
      </c>
      <c r="BJ216" s="13" t="s">
        <v>80</v>
      </c>
      <c r="BK216" s="146">
        <f t="shared" si="29"/>
        <v>192645.47</v>
      </c>
      <c r="BL216" s="13" t="s">
        <v>158</v>
      </c>
      <c r="BM216" s="145" t="s">
        <v>1026</v>
      </c>
    </row>
    <row r="217" spans="2:65" s="1" customFormat="1" ht="24.2" customHeight="1" x14ac:dyDescent="0.2">
      <c r="B217" s="25"/>
      <c r="C217" s="135" t="s">
        <v>701</v>
      </c>
      <c r="D217" s="135" t="s">
        <v>154</v>
      </c>
      <c r="E217" s="136" t="s">
        <v>1027</v>
      </c>
      <c r="F217" s="137" t="s">
        <v>1028</v>
      </c>
      <c r="G217" s="138" t="s">
        <v>162</v>
      </c>
      <c r="H217" s="139">
        <v>65.335999999999999</v>
      </c>
      <c r="I217" s="140">
        <v>39.14</v>
      </c>
      <c r="J217" s="140">
        <f t="shared" si="20"/>
        <v>2557.25</v>
      </c>
      <c r="K217" s="141"/>
      <c r="L217" s="25"/>
      <c r="M217" s="142" t="s">
        <v>1</v>
      </c>
      <c r="N217" s="112" t="s">
        <v>38</v>
      </c>
      <c r="O217" s="143">
        <v>0.06</v>
      </c>
      <c r="P217" s="143">
        <f t="shared" si="21"/>
        <v>3.9201599999999996</v>
      </c>
      <c r="Q217" s="143">
        <v>0</v>
      </c>
      <c r="R217" s="143">
        <f t="shared" si="22"/>
        <v>0</v>
      </c>
      <c r="S217" s="143">
        <v>0</v>
      </c>
      <c r="T217" s="144">
        <f t="shared" si="23"/>
        <v>0</v>
      </c>
      <c r="AR217" s="145" t="s">
        <v>158</v>
      </c>
      <c r="AT217" s="145" t="s">
        <v>154</v>
      </c>
      <c r="AU217" s="145" t="s">
        <v>82</v>
      </c>
      <c r="AY217" s="13" t="s">
        <v>151</v>
      </c>
      <c r="BE217" s="146">
        <f t="shared" si="24"/>
        <v>2557.25</v>
      </c>
      <c r="BF217" s="146">
        <f t="shared" si="25"/>
        <v>0</v>
      </c>
      <c r="BG217" s="146">
        <f t="shared" si="26"/>
        <v>0</v>
      </c>
      <c r="BH217" s="146">
        <f t="shared" si="27"/>
        <v>0</v>
      </c>
      <c r="BI217" s="146">
        <f t="shared" si="28"/>
        <v>0</v>
      </c>
      <c r="BJ217" s="13" t="s">
        <v>80</v>
      </c>
      <c r="BK217" s="146">
        <f t="shared" si="29"/>
        <v>2557.25</v>
      </c>
      <c r="BL217" s="13" t="s">
        <v>158</v>
      </c>
      <c r="BM217" s="145" t="s">
        <v>1029</v>
      </c>
    </row>
    <row r="218" spans="2:65" s="1" customFormat="1" ht="16.5" customHeight="1" x14ac:dyDescent="0.2">
      <c r="B218" s="25"/>
      <c r="C218" s="135" t="s">
        <v>703</v>
      </c>
      <c r="D218" s="135" t="s">
        <v>154</v>
      </c>
      <c r="E218" s="136" t="s">
        <v>1030</v>
      </c>
      <c r="F218" s="137" t="s">
        <v>1031</v>
      </c>
      <c r="G218" s="138" t="s">
        <v>162</v>
      </c>
      <c r="H218" s="139">
        <v>501.21</v>
      </c>
      <c r="I218" s="140">
        <v>76.91</v>
      </c>
      <c r="J218" s="140">
        <f t="shared" si="20"/>
        <v>38548.06</v>
      </c>
      <c r="K218" s="141"/>
      <c r="L218" s="25"/>
      <c r="M218" s="142" t="s">
        <v>1</v>
      </c>
      <c r="N218" s="112" t="s">
        <v>38</v>
      </c>
      <c r="O218" s="143">
        <v>0.14000000000000001</v>
      </c>
      <c r="P218" s="143">
        <f t="shared" si="21"/>
        <v>70.16940000000001</v>
      </c>
      <c r="Q218" s="143">
        <v>0</v>
      </c>
      <c r="R218" s="143">
        <f t="shared" si="22"/>
        <v>0</v>
      </c>
      <c r="S218" s="143">
        <v>0</v>
      </c>
      <c r="T218" s="144">
        <f t="shared" si="23"/>
        <v>0</v>
      </c>
      <c r="AR218" s="145" t="s">
        <v>158</v>
      </c>
      <c r="AT218" s="145" t="s">
        <v>154</v>
      </c>
      <c r="AU218" s="145" t="s">
        <v>82</v>
      </c>
      <c r="AY218" s="13" t="s">
        <v>151</v>
      </c>
      <c r="BE218" s="146">
        <f t="shared" si="24"/>
        <v>38548.06</v>
      </c>
      <c r="BF218" s="146">
        <f t="shared" si="25"/>
        <v>0</v>
      </c>
      <c r="BG218" s="146">
        <f t="shared" si="26"/>
        <v>0</v>
      </c>
      <c r="BH218" s="146">
        <f t="shared" si="27"/>
        <v>0</v>
      </c>
      <c r="BI218" s="146">
        <f t="shared" si="28"/>
        <v>0</v>
      </c>
      <c r="BJ218" s="13" t="s">
        <v>80</v>
      </c>
      <c r="BK218" s="146">
        <f t="shared" si="29"/>
        <v>38548.06</v>
      </c>
      <c r="BL218" s="13" t="s">
        <v>158</v>
      </c>
      <c r="BM218" s="145" t="s">
        <v>1032</v>
      </c>
    </row>
    <row r="219" spans="2:65" s="1" customFormat="1" ht="24.2" customHeight="1" x14ac:dyDescent="0.2">
      <c r="B219" s="25"/>
      <c r="C219" s="135" t="s">
        <v>705</v>
      </c>
      <c r="D219" s="135" t="s">
        <v>154</v>
      </c>
      <c r="E219" s="136" t="s">
        <v>1033</v>
      </c>
      <c r="F219" s="137" t="s">
        <v>1034</v>
      </c>
      <c r="G219" s="138" t="s">
        <v>162</v>
      </c>
      <c r="H219" s="139">
        <v>32.33</v>
      </c>
      <c r="I219" s="140">
        <v>39.24</v>
      </c>
      <c r="J219" s="140">
        <f t="shared" si="20"/>
        <v>1268.6300000000001</v>
      </c>
      <c r="K219" s="141"/>
      <c r="L219" s="25"/>
      <c r="M219" s="142" t="s">
        <v>1</v>
      </c>
      <c r="N219" s="112" t="s">
        <v>38</v>
      </c>
      <c r="O219" s="143">
        <v>7.0000000000000007E-2</v>
      </c>
      <c r="P219" s="143">
        <f t="shared" si="21"/>
        <v>2.2631000000000001</v>
      </c>
      <c r="Q219" s="143">
        <v>0</v>
      </c>
      <c r="R219" s="143">
        <f t="shared" si="22"/>
        <v>0</v>
      </c>
      <c r="S219" s="143">
        <v>0</v>
      </c>
      <c r="T219" s="144">
        <f t="shared" si="23"/>
        <v>0</v>
      </c>
      <c r="AR219" s="145" t="s">
        <v>158</v>
      </c>
      <c r="AT219" s="145" t="s">
        <v>154</v>
      </c>
      <c r="AU219" s="145" t="s">
        <v>82</v>
      </c>
      <c r="AY219" s="13" t="s">
        <v>151</v>
      </c>
      <c r="BE219" s="146">
        <f t="shared" si="24"/>
        <v>1268.6300000000001</v>
      </c>
      <c r="BF219" s="146">
        <f t="shared" si="25"/>
        <v>0</v>
      </c>
      <c r="BG219" s="146">
        <f t="shared" si="26"/>
        <v>0</v>
      </c>
      <c r="BH219" s="146">
        <f t="shared" si="27"/>
        <v>0</v>
      </c>
      <c r="BI219" s="146">
        <f t="shared" si="28"/>
        <v>0</v>
      </c>
      <c r="BJ219" s="13" t="s">
        <v>80</v>
      </c>
      <c r="BK219" s="146">
        <f t="shared" si="29"/>
        <v>1268.6300000000001</v>
      </c>
      <c r="BL219" s="13" t="s">
        <v>158</v>
      </c>
      <c r="BM219" s="145" t="s">
        <v>1035</v>
      </c>
    </row>
    <row r="220" spans="2:65" s="1" customFormat="1" ht="33" customHeight="1" x14ac:dyDescent="0.2">
      <c r="B220" s="25"/>
      <c r="C220" s="135" t="s">
        <v>707</v>
      </c>
      <c r="D220" s="135" t="s">
        <v>154</v>
      </c>
      <c r="E220" s="136" t="s">
        <v>198</v>
      </c>
      <c r="F220" s="137" t="s">
        <v>199</v>
      </c>
      <c r="G220" s="138" t="s">
        <v>200</v>
      </c>
      <c r="H220" s="139">
        <v>0.125</v>
      </c>
      <c r="I220" s="140">
        <v>4774.82</v>
      </c>
      <c r="J220" s="140">
        <f t="shared" si="20"/>
        <v>596.85</v>
      </c>
      <c r="K220" s="141"/>
      <c r="L220" s="25"/>
      <c r="M220" s="142" t="s">
        <v>1</v>
      </c>
      <c r="N220" s="112" t="s">
        <v>38</v>
      </c>
      <c r="O220" s="143">
        <v>3.2130000000000001</v>
      </c>
      <c r="P220" s="143">
        <f t="shared" si="21"/>
        <v>0.40162500000000001</v>
      </c>
      <c r="Q220" s="143">
        <v>2.3010199999999998</v>
      </c>
      <c r="R220" s="143">
        <f t="shared" si="22"/>
        <v>0.28762749999999998</v>
      </c>
      <c r="S220" s="143">
        <v>0</v>
      </c>
      <c r="T220" s="144">
        <f t="shared" si="23"/>
        <v>0</v>
      </c>
      <c r="AR220" s="145" t="s">
        <v>158</v>
      </c>
      <c r="AT220" s="145" t="s">
        <v>154</v>
      </c>
      <c r="AU220" s="145" t="s">
        <v>82</v>
      </c>
      <c r="AY220" s="13" t="s">
        <v>151</v>
      </c>
      <c r="BE220" s="146">
        <f t="shared" si="24"/>
        <v>596.85</v>
      </c>
      <c r="BF220" s="146">
        <f t="shared" si="25"/>
        <v>0</v>
      </c>
      <c r="BG220" s="146">
        <f t="shared" si="26"/>
        <v>0</v>
      </c>
      <c r="BH220" s="146">
        <f t="shared" si="27"/>
        <v>0</v>
      </c>
      <c r="BI220" s="146">
        <f t="shared" si="28"/>
        <v>0</v>
      </c>
      <c r="BJ220" s="13" t="s">
        <v>80</v>
      </c>
      <c r="BK220" s="146">
        <f t="shared" si="29"/>
        <v>596.85</v>
      </c>
      <c r="BL220" s="13" t="s">
        <v>158</v>
      </c>
      <c r="BM220" s="145" t="s">
        <v>1036</v>
      </c>
    </row>
    <row r="221" spans="2:65" s="1" customFormat="1" ht="33" customHeight="1" x14ac:dyDescent="0.2">
      <c r="B221" s="25"/>
      <c r="C221" s="135" t="s">
        <v>709</v>
      </c>
      <c r="D221" s="135" t="s">
        <v>154</v>
      </c>
      <c r="E221" s="136" t="s">
        <v>203</v>
      </c>
      <c r="F221" s="137" t="s">
        <v>204</v>
      </c>
      <c r="G221" s="138" t="s">
        <v>200</v>
      </c>
      <c r="H221" s="139">
        <v>0.125</v>
      </c>
      <c r="I221" s="140">
        <v>371.35</v>
      </c>
      <c r="J221" s="140">
        <f t="shared" si="20"/>
        <v>46.42</v>
      </c>
      <c r="K221" s="141"/>
      <c r="L221" s="25"/>
      <c r="M221" s="142" t="s">
        <v>1</v>
      </c>
      <c r="N221" s="112" t="s">
        <v>38</v>
      </c>
      <c r="O221" s="143">
        <v>0.82</v>
      </c>
      <c r="P221" s="143">
        <f t="shared" si="21"/>
        <v>0.10249999999999999</v>
      </c>
      <c r="Q221" s="143">
        <v>0</v>
      </c>
      <c r="R221" s="143">
        <f t="shared" si="22"/>
        <v>0</v>
      </c>
      <c r="S221" s="143">
        <v>0</v>
      </c>
      <c r="T221" s="144">
        <f t="shared" si="23"/>
        <v>0</v>
      </c>
      <c r="AR221" s="145" t="s">
        <v>158</v>
      </c>
      <c r="AT221" s="145" t="s">
        <v>154</v>
      </c>
      <c r="AU221" s="145" t="s">
        <v>82</v>
      </c>
      <c r="AY221" s="13" t="s">
        <v>151</v>
      </c>
      <c r="BE221" s="146">
        <f t="shared" si="24"/>
        <v>46.42</v>
      </c>
      <c r="BF221" s="146">
        <f t="shared" si="25"/>
        <v>0</v>
      </c>
      <c r="BG221" s="146">
        <f t="shared" si="26"/>
        <v>0</v>
      </c>
      <c r="BH221" s="146">
        <f t="shared" si="27"/>
        <v>0</v>
      </c>
      <c r="BI221" s="146">
        <f t="shared" si="28"/>
        <v>0</v>
      </c>
      <c r="BJ221" s="13" t="s">
        <v>80</v>
      </c>
      <c r="BK221" s="146">
        <f t="shared" si="29"/>
        <v>46.42</v>
      </c>
      <c r="BL221" s="13" t="s">
        <v>158</v>
      </c>
      <c r="BM221" s="145" t="s">
        <v>1037</v>
      </c>
    </row>
    <row r="222" spans="2:65" s="1" customFormat="1" ht="24.2" customHeight="1" x14ac:dyDescent="0.2">
      <c r="B222" s="25"/>
      <c r="C222" s="135" t="s">
        <v>711</v>
      </c>
      <c r="D222" s="135" t="s">
        <v>154</v>
      </c>
      <c r="E222" s="136" t="s">
        <v>1038</v>
      </c>
      <c r="F222" s="137" t="s">
        <v>1039</v>
      </c>
      <c r="G222" s="138" t="s">
        <v>200</v>
      </c>
      <c r="H222" s="139">
        <v>0.125</v>
      </c>
      <c r="I222" s="140">
        <v>256.18</v>
      </c>
      <c r="J222" s="140">
        <f t="shared" si="20"/>
        <v>32.020000000000003</v>
      </c>
      <c r="K222" s="141"/>
      <c r="L222" s="25"/>
      <c r="M222" s="142" t="s">
        <v>1</v>
      </c>
      <c r="N222" s="112" t="s">
        <v>38</v>
      </c>
      <c r="O222" s="143">
        <v>0.625</v>
      </c>
      <c r="P222" s="143">
        <f t="shared" si="21"/>
        <v>7.8125E-2</v>
      </c>
      <c r="Q222" s="143">
        <v>0</v>
      </c>
      <c r="R222" s="143">
        <f t="shared" si="22"/>
        <v>0</v>
      </c>
      <c r="S222" s="143">
        <v>0</v>
      </c>
      <c r="T222" s="144">
        <f t="shared" si="23"/>
        <v>0</v>
      </c>
      <c r="AR222" s="145" t="s">
        <v>158</v>
      </c>
      <c r="AT222" s="145" t="s">
        <v>154</v>
      </c>
      <c r="AU222" s="145" t="s">
        <v>82</v>
      </c>
      <c r="AY222" s="13" t="s">
        <v>151</v>
      </c>
      <c r="BE222" s="146">
        <f t="shared" si="24"/>
        <v>32.020000000000003</v>
      </c>
      <c r="BF222" s="146">
        <f t="shared" si="25"/>
        <v>0</v>
      </c>
      <c r="BG222" s="146">
        <f t="shared" si="26"/>
        <v>0</v>
      </c>
      <c r="BH222" s="146">
        <f t="shared" si="27"/>
        <v>0</v>
      </c>
      <c r="BI222" s="146">
        <f t="shared" si="28"/>
        <v>0</v>
      </c>
      <c r="BJ222" s="13" t="s">
        <v>80</v>
      </c>
      <c r="BK222" s="146">
        <f t="shared" si="29"/>
        <v>32.020000000000003</v>
      </c>
      <c r="BL222" s="13" t="s">
        <v>158</v>
      </c>
      <c r="BM222" s="145" t="s">
        <v>1040</v>
      </c>
    </row>
    <row r="223" spans="2:65" s="1" customFormat="1" ht="16.5" customHeight="1" x14ac:dyDescent="0.2">
      <c r="B223" s="25"/>
      <c r="C223" s="135" t="s">
        <v>713</v>
      </c>
      <c r="D223" s="135" t="s">
        <v>154</v>
      </c>
      <c r="E223" s="136" t="s">
        <v>207</v>
      </c>
      <c r="F223" s="137" t="s">
        <v>208</v>
      </c>
      <c r="G223" s="138" t="s">
        <v>209</v>
      </c>
      <c r="H223" s="139">
        <v>7.0000000000000001E-3</v>
      </c>
      <c r="I223" s="140">
        <v>53657.81</v>
      </c>
      <c r="J223" s="140">
        <f t="shared" si="20"/>
        <v>375.6</v>
      </c>
      <c r="K223" s="141"/>
      <c r="L223" s="25"/>
      <c r="M223" s="142" t="s">
        <v>1</v>
      </c>
      <c r="N223" s="112" t="s">
        <v>38</v>
      </c>
      <c r="O223" s="143">
        <v>15.231</v>
      </c>
      <c r="P223" s="143">
        <f t="shared" si="21"/>
        <v>0.106617</v>
      </c>
      <c r="Q223" s="143">
        <v>1.0627727796999999</v>
      </c>
      <c r="R223" s="143">
        <f t="shared" si="22"/>
        <v>7.4394094579000002E-3</v>
      </c>
      <c r="S223" s="143">
        <v>0</v>
      </c>
      <c r="T223" s="144">
        <f t="shared" si="23"/>
        <v>0</v>
      </c>
      <c r="AR223" s="145" t="s">
        <v>158</v>
      </c>
      <c r="AT223" s="145" t="s">
        <v>154</v>
      </c>
      <c r="AU223" s="145" t="s">
        <v>82</v>
      </c>
      <c r="AY223" s="13" t="s">
        <v>151</v>
      </c>
      <c r="BE223" s="146">
        <f t="shared" si="24"/>
        <v>375.6</v>
      </c>
      <c r="BF223" s="146">
        <f t="shared" si="25"/>
        <v>0</v>
      </c>
      <c r="BG223" s="146">
        <f t="shared" si="26"/>
        <v>0</v>
      </c>
      <c r="BH223" s="146">
        <f t="shared" si="27"/>
        <v>0</v>
      </c>
      <c r="BI223" s="146">
        <f t="shared" si="28"/>
        <v>0</v>
      </c>
      <c r="BJ223" s="13" t="s">
        <v>80</v>
      </c>
      <c r="BK223" s="146">
        <f t="shared" si="29"/>
        <v>375.6</v>
      </c>
      <c r="BL223" s="13" t="s">
        <v>158</v>
      </c>
      <c r="BM223" s="145" t="s">
        <v>1041</v>
      </c>
    </row>
    <row r="224" spans="2:65" s="1" customFormat="1" ht="16.5" customHeight="1" x14ac:dyDescent="0.2">
      <c r="B224" s="25"/>
      <c r="C224" s="135" t="s">
        <v>715</v>
      </c>
      <c r="D224" s="135" t="s">
        <v>154</v>
      </c>
      <c r="E224" s="136" t="s">
        <v>1042</v>
      </c>
      <c r="F224" s="137" t="s">
        <v>1043</v>
      </c>
      <c r="G224" s="138" t="s">
        <v>162</v>
      </c>
      <c r="H224" s="139">
        <v>3</v>
      </c>
      <c r="I224" s="140">
        <v>19.760000000000002</v>
      </c>
      <c r="J224" s="140">
        <f t="shared" si="20"/>
        <v>59.28</v>
      </c>
      <c r="K224" s="141"/>
      <c r="L224" s="25"/>
      <c r="M224" s="142" t="s">
        <v>1</v>
      </c>
      <c r="N224" s="112" t="s">
        <v>38</v>
      </c>
      <c r="O224" s="143">
        <v>2.5000000000000001E-2</v>
      </c>
      <c r="P224" s="143">
        <f t="shared" si="21"/>
        <v>7.5000000000000011E-2</v>
      </c>
      <c r="Q224" s="143">
        <v>1.3200000000000001E-4</v>
      </c>
      <c r="R224" s="143">
        <f t="shared" si="22"/>
        <v>3.9600000000000003E-4</v>
      </c>
      <c r="S224" s="143">
        <v>0</v>
      </c>
      <c r="T224" s="144">
        <f t="shared" si="23"/>
        <v>0</v>
      </c>
      <c r="AR224" s="145" t="s">
        <v>158</v>
      </c>
      <c r="AT224" s="145" t="s">
        <v>154</v>
      </c>
      <c r="AU224" s="145" t="s">
        <v>82</v>
      </c>
      <c r="AY224" s="13" t="s">
        <v>151</v>
      </c>
      <c r="BE224" s="146">
        <f t="shared" si="24"/>
        <v>59.28</v>
      </c>
      <c r="BF224" s="146">
        <f t="shared" si="25"/>
        <v>0</v>
      </c>
      <c r="BG224" s="146">
        <f t="shared" si="26"/>
        <v>0</v>
      </c>
      <c r="BH224" s="146">
        <f t="shared" si="27"/>
        <v>0</v>
      </c>
      <c r="BI224" s="146">
        <f t="shared" si="28"/>
        <v>0</v>
      </c>
      <c r="BJ224" s="13" t="s">
        <v>80</v>
      </c>
      <c r="BK224" s="146">
        <f t="shared" si="29"/>
        <v>59.28</v>
      </c>
      <c r="BL224" s="13" t="s">
        <v>158</v>
      </c>
      <c r="BM224" s="145" t="s">
        <v>1044</v>
      </c>
    </row>
    <row r="225" spans="2:65" s="1" customFormat="1" ht="33" customHeight="1" x14ac:dyDescent="0.2">
      <c r="B225" s="25"/>
      <c r="C225" s="135" t="s">
        <v>717</v>
      </c>
      <c r="D225" s="135" t="s">
        <v>154</v>
      </c>
      <c r="E225" s="136" t="s">
        <v>1045</v>
      </c>
      <c r="F225" s="137" t="s">
        <v>1046</v>
      </c>
      <c r="G225" s="138" t="s">
        <v>483</v>
      </c>
      <c r="H225" s="139">
        <v>6.1</v>
      </c>
      <c r="I225" s="140">
        <v>25.74</v>
      </c>
      <c r="J225" s="140">
        <f t="shared" si="20"/>
        <v>157.01</v>
      </c>
      <c r="K225" s="141"/>
      <c r="L225" s="25"/>
      <c r="M225" s="142" t="s">
        <v>1</v>
      </c>
      <c r="N225" s="112" t="s">
        <v>38</v>
      </c>
      <c r="O225" s="143">
        <v>0.03</v>
      </c>
      <c r="P225" s="143">
        <f t="shared" si="21"/>
        <v>0.183</v>
      </c>
      <c r="Q225" s="143">
        <v>2.0999999999999999E-5</v>
      </c>
      <c r="R225" s="143">
        <f t="shared" si="22"/>
        <v>1.281E-4</v>
      </c>
      <c r="S225" s="143">
        <v>0</v>
      </c>
      <c r="T225" s="144">
        <f t="shared" si="23"/>
        <v>0</v>
      </c>
      <c r="AR225" s="145" t="s">
        <v>158</v>
      </c>
      <c r="AT225" s="145" t="s">
        <v>154</v>
      </c>
      <c r="AU225" s="145" t="s">
        <v>82</v>
      </c>
      <c r="AY225" s="13" t="s">
        <v>151</v>
      </c>
      <c r="BE225" s="146">
        <f t="shared" si="24"/>
        <v>157.01</v>
      </c>
      <c r="BF225" s="146">
        <f t="shared" si="25"/>
        <v>0</v>
      </c>
      <c r="BG225" s="146">
        <f t="shared" si="26"/>
        <v>0</v>
      </c>
      <c r="BH225" s="146">
        <f t="shared" si="27"/>
        <v>0</v>
      </c>
      <c r="BI225" s="146">
        <f t="shared" si="28"/>
        <v>0</v>
      </c>
      <c r="BJ225" s="13" t="s">
        <v>80</v>
      </c>
      <c r="BK225" s="146">
        <f t="shared" si="29"/>
        <v>157.01</v>
      </c>
      <c r="BL225" s="13" t="s">
        <v>158</v>
      </c>
      <c r="BM225" s="145" t="s">
        <v>1047</v>
      </c>
    </row>
    <row r="226" spans="2:65" s="1" customFormat="1" ht="24.2" customHeight="1" x14ac:dyDescent="0.2">
      <c r="B226" s="25"/>
      <c r="C226" s="135" t="s">
        <v>719</v>
      </c>
      <c r="D226" s="135" t="s">
        <v>154</v>
      </c>
      <c r="E226" s="136" t="s">
        <v>1048</v>
      </c>
      <c r="F226" s="137" t="s">
        <v>1049</v>
      </c>
      <c r="G226" s="138" t="s">
        <v>157</v>
      </c>
      <c r="H226" s="139">
        <v>2</v>
      </c>
      <c r="I226" s="140">
        <v>426.7</v>
      </c>
      <c r="J226" s="140">
        <f t="shared" si="20"/>
        <v>853.4</v>
      </c>
      <c r="K226" s="141"/>
      <c r="L226" s="25"/>
      <c r="M226" s="142" t="s">
        <v>1</v>
      </c>
      <c r="N226" s="112" t="s">
        <v>38</v>
      </c>
      <c r="O226" s="143">
        <v>0.89300000000000002</v>
      </c>
      <c r="P226" s="143">
        <f t="shared" si="21"/>
        <v>1.786</v>
      </c>
      <c r="Q226" s="143">
        <v>1.7770000000000001E-2</v>
      </c>
      <c r="R226" s="143">
        <f t="shared" si="22"/>
        <v>3.5540000000000002E-2</v>
      </c>
      <c r="S226" s="143">
        <v>0</v>
      </c>
      <c r="T226" s="144">
        <f t="shared" si="23"/>
        <v>0</v>
      </c>
      <c r="AR226" s="145" t="s">
        <v>158</v>
      </c>
      <c r="AT226" s="145" t="s">
        <v>154</v>
      </c>
      <c r="AU226" s="145" t="s">
        <v>82</v>
      </c>
      <c r="AY226" s="13" t="s">
        <v>151</v>
      </c>
      <c r="BE226" s="146">
        <f t="shared" si="24"/>
        <v>853.4</v>
      </c>
      <c r="BF226" s="146">
        <f t="shared" si="25"/>
        <v>0</v>
      </c>
      <c r="BG226" s="146">
        <f t="shared" si="26"/>
        <v>0</v>
      </c>
      <c r="BH226" s="146">
        <f t="shared" si="27"/>
        <v>0</v>
      </c>
      <c r="BI226" s="146">
        <f t="shared" si="28"/>
        <v>0</v>
      </c>
      <c r="BJ226" s="13" t="s">
        <v>80</v>
      </c>
      <c r="BK226" s="146">
        <f t="shared" si="29"/>
        <v>853.4</v>
      </c>
      <c r="BL226" s="13" t="s">
        <v>158</v>
      </c>
      <c r="BM226" s="145" t="s">
        <v>1050</v>
      </c>
    </row>
    <row r="227" spans="2:65" s="1" customFormat="1" ht="24.2" customHeight="1" x14ac:dyDescent="0.2">
      <c r="B227" s="25"/>
      <c r="C227" s="150" t="s">
        <v>721</v>
      </c>
      <c r="D227" s="150" t="s">
        <v>313</v>
      </c>
      <c r="E227" s="151" t="s">
        <v>1051</v>
      </c>
      <c r="F227" s="152" t="s">
        <v>1052</v>
      </c>
      <c r="G227" s="153" t="s">
        <v>157</v>
      </c>
      <c r="H227" s="154">
        <v>2</v>
      </c>
      <c r="I227" s="155">
        <v>2060</v>
      </c>
      <c r="J227" s="155">
        <f t="shared" si="20"/>
        <v>4120</v>
      </c>
      <c r="K227" s="156"/>
      <c r="L227" s="157"/>
      <c r="M227" s="158" t="s">
        <v>1</v>
      </c>
      <c r="N227" s="159" t="s">
        <v>38</v>
      </c>
      <c r="O227" s="143">
        <v>0</v>
      </c>
      <c r="P227" s="143">
        <f t="shared" si="21"/>
        <v>0</v>
      </c>
      <c r="Q227" s="143">
        <v>1.521E-2</v>
      </c>
      <c r="R227" s="143">
        <f t="shared" si="22"/>
        <v>3.0419999999999999E-2</v>
      </c>
      <c r="S227" s="143">
        <v>0</v>
      </c>
      <c r="T227" s="144">
        <f t="shared" si="23"/>
        <v>0</v>
      </c>
      <c r="AR227" s="145" t="s">
        <v>185</v>
      </c>
      <c r="AT227" s="145" t="s">
        <v>313</v>
      </c>
      <c r="AU227" s="145" t="s">
        <v>82</v>
      </c>
      <c r="AY227" s="13" t="s">
        <v>151</v>
      </c>
      <c r="BE227" s="146">
        <f t="shared" si="24"/>
        <v>4120</v>
      </c>
      <c r="BF227" s="146">
        <f t="shared" si="25"/>
        <v>0</v>
      </c>
      <c r="BG227" s="146">
        <f t="shared" si="26"/>
        <v>0</v>
      </c>
      <c r="BH227" s="146">
        <f t="shared" si="27"/>
        <v>0</v>
      </c>
      <c r="BI227" s="146">
        <f t="shared" si="28"/>
        <v>0</v>
      </c>
      <c r="BJ227" s="13" t="s">
        <v>80</v>
      </c>
      <c r="BK227" s="146">
        <f t="shared" si="29"/>
        <v>4120</v>
      </c>
      <c r="BL227" s="13" t="s">
        <v>158</v>
      </c>
      <c r="BM227" s="145" t="s">
        <v>1053</v>
      </c>
    </row>
    <row r="228" spans="2:65" s="11" customFormat="1" ht="22.9" customHeight="1" x14ac:dyDescent="0.2">
      <c r="B228" s="124"/>
      <c r="D228" s="125" t="s">
        <v>72</v>
      </c>
      <c r="E228" s="133" t="s">
        <v>189</v>
      </c>
      <c r="F228" s="133" t="s">
        <v>216</v>
      </c>
      <c r="J228" s="134">
        <f>BK228</f>
        <v>256978.11</v>
      </c>
      <c r="L228" s="124"/>
      <c r="M228" s="128"/>
      <c r="P228" s="129">
        <f>SUM(P229:P246)</f>
        <v>468.194502</v>
      </c>
      <c r="R228" s="129">
        <f>SUM(R229:R246)</f>
        <v>0.12313575</v>
      </c>
      <c r="T228" s="130">
        <f>SUM(T229:T246)</f>
        <v>46.77323899999999</v>
      </c>
      <c r="AR228" s="125" t="s">
        <v>80</v>
      </c>
      <c r="AT228" s="131" t="s">
        <v>72</v>
      </c>
      <c r="AU228" s="131" t="s">
        <v>80</v>
      </c>
      <c r="AY228" s="125" t="s">
        <v>151</v>
      </c>
      <c r="BK228" s="132">
        <f>SUM(BK229:BK246)</f>
        <v>256978.11</v>
      </c>
    </row>
    <row r="229" spans="2:65" s="1" customFormat="1" ht="37.9" customHeight="1" x14ac:dyDescent="0.2">
      <c r="B229" s="25"/>
      <c r="C229" s="135" t="s">
        <v>723</v>
      </c>
      <c r="D229" s="135" t="s">
        <v>154</v>
      </c>
      <c r="E229" s="136" t="s">
        <v>1054</v>
      </c>
      <c r="F229" s="137" t="s">
        <v>1055</v>
      </c>
      <c r="G229" s="138" t="s">
        <v>162</v>
      </c>
      <c r="H229" s="139">
        <v>652.79999999999995</v>
      </c>
      <c r="I229" s="140">
        <v>76.5</v>
      </c>
      <c r="J229" s="140">
        <f>ROUND(I229*H229,2)</f>
        <v>49939.199999999997</v>
      </c>
      <c r="K229" s="141"/>
      <c r="L229" s="25"/>
      <c r="M229" s="142" t="s">
        <v>1</v>
      </c>
      <c r="N229" s="112" t="s">
        <v>38</v>
      </c>
      <c r="O229" s="143">
        <v>0.14000000000000001</v>
      </c>
      <c r="P229" s="143">
        <f>O229*H229</f>
        <v>91.391999999999996</v>
      </c>
      <c r="Q229" s="143">
        <v>0</v>
      </c>
      <c r="R229" s="143">
        <f>Q229*H229</f>
        <v>0</v>
      </c>
      <c r="S229" s="143">
        <v>0</v>
      </c>
      <c r="T229" s="144">
        <f>S229*H229</f>
        <v>0</v>
      </c>
      <c r="AR229" s="145" t="s">
        <v>158</v>
      </c>
      <c r="AT229" s="145" t="s">
        <v>154</v>
      </c>
      <c r="AU229" s="145" t="s">
        <v>82</v>
      </c>
      <c r="AY229" s="13" t="s">
        <v>151</v>
      </c>
      <c r="BE229" s="146">
        <f>IF(N229="základní",J229,0)</f>
        <v>49939.199999999997</v>
      </c>
      <c r="BF229" s="146">
        <f>IF(N229="snížená",J229,0)</f>
        <v>0</v>
      </c>
      <c r="BG229" s="146">
        <f>IF(N229="zákl. přenesená",J229,0)</f>
        <v>0</v>
      </c>
      <c r="BH229" s="146">
        <f>IF(N229="sníž. přenesená",J229,0)</f>
        <v>0</v>
      </c>
      <c r="BI229" s="146">
        <f>IF(N229="nulová",J229,0)</f>
        <v>0</v>
      </c>
      <c r="BJ229" s="13" t="s">
        <v>80</v>
      </c>
      <c r="BK229" s="146">
        <f>ROUND(I229*H229,2)</f>
        <v>49939.199999999997</v>
      </c>
      <c r="BL229" s="13" t="s">
        <v>158</v>
      </c>
      <c r="BM229" s="145" t="s">
        <v>1056</v>
      </c>
    </row>
    <row r="230" spans="2:65" s="1" customFormat="1" ht="33" customHeight="1" x14ac:dyDescent="0.2">
      <c r="B230" s="25"/>
      <c r="C230" s="135" t="s">
        <v>725</v>
      </c>
      <c r="D230" s="135" t="s">
        <v>154</v>
      </c>
      <c r="E230" s="136" t="s">
        <v>1057</v>
      </c>
      <c r="F230" s="137" t="s">
        <v>1058</v>
      </c>
      <c r="G230" s="138" t="s">
        <v>162</v>
      </c>
      <c r="H230" s="139">
        <v>19584</v>
      </c>
      <c r="I230" s="140">
        <v>0.88</v>
      </c>
      <c r="J230" s="140">
        <f>ROUND(I230*H230,2)</f>
        <v>17233.919999999998</v>
      </c>
      <c r="K230" s="141"/>
      <c r="L230" s="25"/>
      <c r="M230" s="142" t="s">
        <v>1</v>
      </c>
      <c r="N230" s="112" t="s">
        <v>38</v>
      </c>
      <c r="O230" s="143">
        <v>0</v>
      </c>
      <c r="P230" s="143">
        <f>O230*H230</f>
        <v>0</v>
      </c>
      <c r="Q230" s="143">
        <v>0</v>
      </c>
      <c r="R230" s="143">
        <f>Q230*H230</f>
        <v>0</v>
      </c>
      <c r="S230" s="143">
        <v>0</v>
      </c>
      <c r="T230" s="144">
        <f>S230*H230</f>
        <v>0</v>
      </c>
      <c r="AR230" s="145" t="s">
        <v>158</v>
      </c>
      <c r="AT230" s="145" t="s">
        <v>154</v>
      </c>
      <c r="AU230" s="145" t="s">
        <v>82</v>
      </c>
      <c r="AY230" s="13" t="s">
        <v>151</v>
      </c>
      <c r="BE230" s="146">
        <f>IF(N230="základní",J230,0)</f>
        <v>17233.919999999998</v>
      </c>
      <c r="BF230" s="146">
        <f>IF(N230="snížená",J230,0)</f>
        <v>0</v>
      </c>
      <c r="BG230" s="146">
        <f>IF(N230="zákl. přenesená",J230,0)</f>
        <v>0</v>
      </c>
      <c r="BH230" s="146">
        <f>IF(N230="sníž. přenesená",J230,0)</f>
        <v>0</v>
      </c>
      <c r="BI230" s="146">
        <f>IF(N230="nulová",J230,0)</f>
        <v>0</v>
      </c>
      <c r="BJ230" s="13" t="s">
        <v>80</v>
      </c>
      <c r="BK230" s="146">
        <f>ROUND(I230*H230,2)</f>
        <v>17233.919999999998</v>
      </c>
      <c r="BL230" s="13" t="s">
        <v>158</v>
      </c>
      <c r="BM230" s="145" t="s">
        <v>1059</v>
      </c>
    </row>
    <row r="231" spans="2:65" s="1" customFormat="1" ht="19.5" x14ac:dyDescent="0.2">
      <c r="B231" s="25"/>
      <c r="D231" s="147" t="s">
        <v>167</v>
      </c>
      <c r="F231" s="148" t="s">
        <v>1060</v>
      </c>
      <c r="L231" s="25"/>
      <c r="M231" s="149"/>
      <c r="T231" s="49"/>
      <c r="AT231" s="13" t="s">
        <v>167</v>
      </c>
      <c r="AU231" s="13" t="s">
        <v>82</v>
      </c>
    </row>
    <row r="232" spans="2:65" s="1" customFormat="1" ht="37.9" customHeight="1" x14ac:dyDescent="0.2">
      <c r="B232" s="25"/>
      <c r="C232" s="135" t="s">
        <v>727</v>
      </c>
      <c r="D232" s="135" t="s">
        <v>154</v>
      </c>
      <c r="E232" s="136" t="s">
        <v>1061</v>
      </c>
      <c r="F232" s="137" t="s">
        <v>1062</v>
      </c>
      <c r="G232" s="138" t="s">
        <v>162</v>
      </c>
      <c r="H232" s="139">
        <v>652.79999999999995</v>
      </c>
      <c r="I232" s="140">
        <v>45.96</v>
      </c>
      <c r="J232" s="140">
        <f t="shared" ref="J232:J246" si="30">ROUND(I232*H232,2)</f>
        <v>30002.69</v>
      </c>
      <c r="K232" s="141"/>
      <c r="L232" s="25"/>
      <c r="M232" s="142" t="s">
        <v>1</v>
      </c>
      <c r="N232" s="112" t="s">
        <v>38</v>
      </c>
      <c r="O232" s="143">
        <v>8.6999999999999994E-2</v>
      </c>
      <c r="P232" s="143">
        <f t="shared" ref="P232:P246" si="31">O232*H232</f>
        <v>56.793599999999991</v>
      </c>
      <c r="Q232" s="143">
        <v>0</v>
      </c>
      <c r="R232" s="143">
        <f t="shared" ref="R232:R246" si="32">Q232*H232</f>
        <v>0</v>
      </c>
      <c r="S232" s="143">
        <v>0</v>
      </c>
      <c r="T232" s="144">
        <f t="shared" ref="T232:T246" si="33">S232*H232</f>
        <v>0</v>
      </c>
      <c r="AR232" s="145" t="s">
        <v>158</v>
      </c>
      <c r="AT232" s="145" t="s">
        <v>154</v>
      </c>
      <c r="AU232" s="145" t="s">
        <v>82</v>
      </c>
      <c r="AY232" s="13" t="s">
        <v>151</v>
      </c>
      <c r="BE232" s="146">
        <f t="shared" ref="BE232:BE246" si="34">IF(N232="základní",J232,0)</f>
        <v>30002.69</v>
      </c>
      <c r="BF232" s="146">
        <f t="shared" ref="BF232:BF246" si="35">IF(N232="snížená",J232,0)</f>
        <v>0</v>
      </c>
      <c r="BG232" s="146">
        <f t="shared" ref="BG232:BG246" si="36">IF(N232="zákl. přenesená",J232,0)</f>
        <v>0</v>
      </c>
      <c r="BH232" s="146">
        <f t="shared" ref="BH232:BH246" si="37">IF(N232="sníž. přenesená",J232,0)</f>
        <v>0</v>
      </c>
      <c r="BI232" s="146">
        <f t="shared" ref="BI232:BI246" si="38">IF(N232="nulová",J232,0)</f>
        <v>0</v>
      </c>
      <c r="BJ232" s="13" t="s">
        <v>80</v>
      </c>
      <c r="BK232" s="146">
        <f t="shared" ref="BK232:BK246" si="39">ROUND(I232*H232,2)</f>
        <v>30002.69</v>
      </c>
      <c r="BL232" s="13" t="s">
        <v>158</v>
      </c>
      <c r="BM232" s="145" t="s">
        <v>1063</v>
      </c>
    </row>
    <row r="233" spans="2:65" s="1" customFormat="1" ht="16.5" customHeight="1" x14ac:dyDescent="0.2">
      <c r="B233" s="25"/>
      <c r="C233" s="135" t="s">
        <v>366</v>
      </c>
      <c r="D233" s="135" t="s">
        <v>154</v>
      </c>
      <c r="E233" s="136" t="s">
        <v>1064</v>
      </c>
      <c r="F233" s="137" t="s">
        <v>1065</v>
      </c>
      <c r="G233" s="138" t="s">
        <v>162</v>
      </c>
      <c r="H233" s="139">
        <v>652.79999999999995</v>
      </c>
      <c r="I233" s="140">
        <v>22.19</v>
      </c>
      <c r="J233" s="140">
        <f t="shared" si="30"/>
        <v>14485.63</v>
      </c>
      <c r="K233" s="141"/>
      <c r="L233" s="25"/>
      <c r="M233" s="142" t="s">
        <v>1</v>
      </c>
      <c r="N233" s="112" t="s">
        <v>38</v>
      </c>
      <c r="O233" s="143">
        <v>4.9000000000000002E-2</v>
      </c>
      <c r="P233" s="143">
        <f t="shared" si="31"/>
        <v>31.987199999999998</v>
      </c>
      <c r="Q233" s="143">
        <v>0</v>
      </c>
      <c r="R233" s="143">
        <f t="shared" si="32"/>
        <v>0</v>
      </c>
      <c r="S233" s="143">
        <v>0</v>
      </c>
      <c r="T233" s="144">
        <f t="shared" si="33"/>
        <v>0</v>
      </c>
      <c r="AR233" s="145" t="s">
        <v>158</v>
      </c>
      <c r="AT233" s="145" t="s">
        <v>154</v>
      </c>
      <c r="AU233" s="145" t="s">
        <v>82</v>
      </c>
      <c r="AY233" s="13" t="s">
        <v>151</v>
      </c>
      <c r="BE233" s="146">
        <f t="shared" si="34"/>
        <v>14485.63</v>
      </c>
      <c r="BF233" s="146">
        <f t="shared" si="35"/>
        <v>0</v>
      </c>
      <c r="BG233" s="146">
        <f t="shared" si="36"/>
        <v>0</v>
      </c>
      <c r="BH233" s="146">
        <f t="shared" si="37"/>
        <v>0</v>
      </c>
      <c r="BI233" s="146">
        <f t="shared" si="38"/>
        <v>0</v>
      </c>
      <c r="BJ233" s="13" t="s">
        <v>80</v>
      </c>
      <c r="BK233" s="146">
        <f t="shared" si="39"/>
        <v>14485.63</v>
      </c>
      <c r="BL233" s="13" t="s">
        <v>158</v>
      </c>
      <c r="BM233" s="145" t="s">
        <v>1066</v>
      </c>
    </row>
    <row r="234" spans="2:65" s="1" customFormat="1" ht="21.75" customHeight="1" x14ac:dyDescent="0.2">
      <c r="B234" s="25"/>
      <c r="C234" s="135" t="s">
        <v>370</v>
      </c>
      <c r="D234" s="135" t="s">
        <v>154</v>
      </c>
      <c r="E234" s="136" t="s">
        <v>1067</v>
      </c>
      <c r="F234" s="137" t="s">
        <v>1068</v>
      </c>
      <c r="G234" s="138" t="s">
        <v>162</v>
      </c>
      <c r="H234" s="139">
        <v>19584</v>
      </c>
      <c r="I234" s="140">
        <v>0.37</v>
      </c>
      <c r="J234" s="140">
        <f t="shared" si="30"/>
        <v>7246.08</v>
      </c>
      <c r="K234" s="141"/>
      <c r="L234" s="25"/>
      <c r="M234" s="142" t="s">
        <v>1</v>
      </c>
      <c r="N234" s="112" t="s">
        <v>38</v>
      </c>
      <c r="O234" s="143">
        <v>0</v>
      </c>
      <c r="P234" s="143">
        <f t="shared" si="31"/>
        <v>0</v>
      </c>
      <c r="Q234" s="143">
        <v>0</v>
      </c>
      <c r="R234" s="143">
        <f t="shared" si="32"/>
        <v>0</v>
      </c>
      <c r="S234" s="143">
        <v>0</v>
      </c>
      <c r="T234" s="144">
        <f t="shared" si="33"/>
        <v>0</v>
      </c>
      <c r="AR234" s="145" t="s">
        <v>158</v>
      </c>
      <c r="AT234" s="145" t="s">
        <v>154</v>
      </c>
      <c r="AU234" s="145" t="s">
        <v>82</v>
      </c>
      <c r="AY234" s="13" t="s">
        <v>151</v>
      </c>
      <c r="BE234" s="146">
        <f t="shared" si="34"/>
        <v>7246.08</v>
      </c>
      <c r="BF234" s="146">
        <f t="shared" si="35"/>
        <v>0</v>
      </c>
      <c r="BG234" s="146">
        <f t="shared" si="36"/>
        <v>0</v>
      </c>
      <c r="BH234" s="146">
        <f t="shared" si="37"/>
        <v>0</v>
      </c>
      <c r="BI234" s="146">
        <f t="shared" si="38"/>
        <v>0</v>
      </c>
      <c r="BJ234" s="13" t="s">
        <v>80</v>
      </c>
      <c r="BK234" s="146">
        <f t="shared" si="39"/>
        <v>7246.08</v>
      </c>
      <c r="BL234" s="13" t="s">
        <v>158</v>
      </c>
      <c r="BM234" s="145" t="s">
        <v>1069</v>
      </c>
    </row>
    <row r="235" spans="2:65" s="1" customFormat="1" ht="21.75" customHeight="1" x14ac:dyDescent="0.2">
      <c r="B235" s="25"/>
      <c r="C235" s="135" t="s">
        <v>374</v>
      </c>
      <c r="D235" s="135" t="s">
        <v>154</v>
      </c>
      <c r="E235" s="136" t="s">
        <v>1070</v>
      </c>
      <c r="F235" s="137" t="s">
        <v>1071</v>
      </c>
      <c r="G235" s="138" t="s">
        <v>162</v>
      </c>
      <c r="H235" s="139">
        <v>652.79999999999995</v>
      </c>
      <c r="I235" s="140">
        <v>14.94</v>
      </c>
      <c r="J235" s="140">
        <f t="shared" si="30"/>
        <v>9752.83</v>
      </c>
      <c r="K235" s="141"/>
      <c r="L235" s="25"/>
      <c r="M235" s="142" t="s">
        <v>1</v>
      </c>
      <c r="N235" s="112" t="s">
        <v>38</v>
      </c>
      <c r="O235" s="143">
        <v>3.3000000000000002E-2</v>
      </c>
      <c r="P235" s="143">
        <f t="shared" si="31"/>
        <v>21.542400000000001</v>
      </c>
      <c r="Q235" s="143">
        <v>0</v>
      </c>
      <c r="R235" s="143">
        <f t="shared" si="32"/>
        <v>0</v>
      </c>
      <c r="S235" s="143">
        <v>0</v>
      </c>
      <c r="T235" s="144">
        <f t="shared" si="33"/>
        <v>0</v>
      </c>
      <c r="AR235" s="145" t="s">
        <v>158</v>
      </c>
      <c r="AT235" s="145" t="s">
        <v>154</v>
      </c>
      <c r="AU235" s="145" t="s">
        <v>82</v>
      </c>
      <c r="AY235" s="13" t="s">
        <v>151</v>
      </c>
      <c r="BE235" s="146">
        <f t="shared" si="34"/>
        <v>9752.83</v>
      </c>
      <c r="BF235" s="146">
        <f t="shared" si="35"/>
        <v>0</v>
      </c>
      <c r="BG235" s="146">
        <f t="shared" si="36"/>
        <v>0</v>
      </c>
      <c r="BH235" s="146">
        <f t="shared" si="37"/>
        <v>0</v>
      </c>
      <c r="BI235" s="146">
        <f t="shared" si="38"/>
        <v>0</v>
      </c>
      <c r="BJ235" s="13" t="s">
        <v>80</v>
      </c>
      <c r="BK235" s="146">
        <f t="shared" si="39"/>
        <v>9752.83</v>
      </c>
      <c r="BL235" s="13" t="s">
        <v>158</v>
      </c>
      <c r="BM235" s="145" t="s">
        <v>1072</v>
      </c>
    </row>
    <row r="236" spans="2:65" s="1" customFormat="1" ht="33" customHeight="1" x14ac:dyDescent="0.2">
      <c r="B236" s="25"/>
      <c r="C236" s="135" t="s">
        <v>394</v>
      </c>
      <c r="D236" s="135" t="s">
        <v>154</v>
      </c>
      <c r="E236" s="136" t="s">
        <v>217</v>
      </c>
      <c r="F236" s="137" t="s">
        <v>218</v>
      </c>
      <c r="G236" s="138" t="s">
        <v>162</v>
      </c>
      <c r="H236" s="139">
        <v>229.55</v>
      </c>
      <c r="I236" s="140">
        <v>63.58</v>
      </c>
      <c r="J236" s="140">
        <f t="shared" si="30"/>
        <v>14594.79</v>
      </c>
      <c r="K236" s="141"/>
      <c r="L236" s="25"/>
      <c r="M236" s="142" t="s">
        <v>1</v>
      </c>
      <c r="N236" s="112" t="s">
        <v>38</v>
      </c>
      <c r="O236" s="143">
        <v>0.105</v>
      </c>
      <c r="P236" s="143">
        <f t="shared" si="31"/>
        <v>24.10275</v>
      </c>
      <c r="Q236" s="143">
        <v>1.2999999999999999E-4</v>
      </c>
      <c r="R236" s="143">
        <f t="shared" si="32"/>
        <v>2.98415E-2</v>
      </c>
      <c r="S236" s="143">
        <v>0</v>
      </c>
      <c r="T236" s="144">
        <f t="shared" si="33"/>
        <v>0</v>
      </c>
      <c r="AR236" s="145" t="s">
        <v>158</v>
      </c>
      <c r="AT236" s="145" t="s">
        <v>154</v>
      </c>
      <c r="AU236" s="145" t="s">
        <v>82</v>
      </c>
      <c r="AY236" s="13" t="s">
        <v>151</v>
      </c>
      <c r="BE236" s="146">
        <f t="shared" si="34"/>
        <v>14594.79</v>
      </c>
      <c r="BF236" s="146">
        <f t="shared" si="35"/>
        <v>0</v>
      </c>
      <c r="BG236" s="146">
        <f t="shared" si="36"/>
        <v>0</v>
      </c>
      <c r="BH236" s="146">
        <f t="shared" si="37"/>
        <v>0</v>
      </c>
      <c r="BI236" s="146">
        <f t="shared" si="38"/>
        <v>0</v>
      </c>
      <c r="BJ236" s="13" t="s">
        <v>80</v>
      </c>
      <c r="BK236" s="146">
        <f t="shared" si="39"/>
        <v>14594.79</v>
      </c>
      <c r="BL236" s="13" t="s">
        <v>158</v>
      </c>
      <c r="BM236" s="145" t="s">
        <v>1073</v>
      </c>
    </row>
    <row r="237" spans="2:65" s="1" customFormat="1" ht="24.2" customHeight="1" x14ac:dyDescent="0.2">
      <c r="B237" s="25"/>
      <c r="C237" s="135" t="s">
        <v>398</v>
      </c>
      <c r="D237" s="135" t="s">
        <v>154</v>
      </c>
      <c r="E237" s="136" t="s">
        <v>221</v>
      </c>
      <c r="F237" s="137" t="s">
        <v>222</v>
      </c>
      <c r="G237" s="138" t="s">
        <v>162</v>
      </c>
      <c r="H237" s="139">
        <v>229.55</v>
      </c>
      <c r="I237" s="140">
        <v>133.85</v>
      </c>
      <c r="J237" s="140">
        <f t="shared" si="30"/>
        <v>30725.27</v>
      </c>
      <c r="K237" s="141"/>
      <c r="L237" s="25"/>
      <c r="M237" s="142" t="s">
        <v>1</v>
      </c>
      <c r="N237" s="112" t="s">
        <v>38</v>
      </c>
      <c r="O237" s="143">
        <v>0.308</v>
      </c>
      <c r="P237" s="143">
        <f t="shared" si="31"/>
        <v>70.701400000000007</v>
      </c>
      <c r="Q237" s="143">
        <v>3.4999999999999997E-5</v>
      </c>
      <c r="R237" s="143">
        <f t="shared" si="32"/>
        <v>8.0342499999999997E-3</v>
      </c>
      <c r="S237" s="143">
        <v>0</v>
      </c>
      <c r="T237" s="144">
        <f t="shared" si="33"/>
        <v>0</v>
      </c>
      <c r="AR237" s="145" t="s">
        <v>158</v>
      </c>
      <c r="AT237" s="145" t="s">
        <v>154</v>
      </c>
      <c r="AU237" s="145" t="s">
        <v>82</v>
      </c>
      <c r="AY237" s="13" t="s">
        <v>151</v>
      </c>
      <c r="BE237" s="146">
        <f t="shared" si="34"/>
        <v>30725.27</v>
      </c>
      <c r="BF237" s="146">
        <f t="shared" si="35"/>
        <v>0</v>
      </c>
      <c r="BG237" s="146">
        <f t="shared" si="36"/>
        <v>0</v>
      </c>
      <c r="BH237" s="146">
        <f t="shared" si="37"/>
        <v>0</v>
      </c>
      <c r="BI237" s="146">
        <f t="shared" si="38"/>
        <v>0</v>
      </c>
      <c r="BJ237" s="13" t="s">
        <v>80</v>
      </c>
      <c r="BK237" s="146">
        <f t="shared" si="39"/>
        <v>30725.27</v>
      </c>
      <c r="BL237" s="13" t="s">
        <v>158</v>
      </c>
      <c r="BM237" s="145" t="s">
        <v>1074</v>
      </c>
    </row>
    <row r="238" spans="2:65" s="1" customFormat="1" ht="16.5" customHeight="1" x14ac:dyDescent="0.2">
      <c r="B238" s="25"/>
      <c r="C238" s="135" t="s">
        <v>402</v>
      </c>
      <c r="D238" s="135" t="s">
        <v>154</v>
      </c>
      <c r="E238" s="136" t="s">
        <v>1075</v>
      </c>
      <c r="F238" s="137" t="s">
        <v>1076</v>
      </c>
      <c r="G238" s="138" t="s">
        <v>157</v>
      </c>
      <c r="H238" s="139">
        <v>7</v>
      </c>
      <c r="I238" s="140">
        <v>198</v>
      </c>
      <c r="J238" s="140">
        <f t="shared" si="30"/>
        <v>1386</v>
      </c>
      <c r="K238" s="141"/>
      <c r="L238" s="25"/>
      <c r="M238" s="142" t="s">
        <v>1</v>
      </c>
      <c r="N238" s="112" t="s">
        <v>38</v>
      </c>
      <c r="O238" s="143">
        <v>0.29899999999999999</v>
      </c>
      <c r="P238" s="143">
        <f t="shared" si="31"/>
        <v>2.093</v>
      </c>
      <c r="Q238" s="143">
        <v>1.8000000000000001E-4</v>
      </c>
      <c r="R238" s="143">
        <f t="shared" si="32"/>
        <v>1.2600000000000001E-3</v>
      </c>
      <c r="S238" s="143">
        <v>0</v>
      </c>
      <c r="T238" s="144">
        <f t="shared" si="33"/>
        <v>0</v>
      </c>
      <c r="AR238" s="145" t="s">
        <v>158</v>
      </c>
      <c r="AT238" s="145" t="s">
        <v>154</v>
      </c>
      <c r="AU238" s="145" t="s">
        <v>82</v>
      </c>
      <c r="AY238" s="13" t="s">
        <v>151</v>
      </c>
      <c r="BE238" s="146">
        <f t="shared" si="34"/>
        <v>1386</v>
      </c>
      <c r="BF238" s="146">
        <f t="shared" si="35"/>
        <v>0</v>
      </c>
      <c r="BG238" s="146">
        <f t="shared" si="36"/>
        <v>0</v>
      </c>
      <c r="BH238" s="146">
        <f t="shared" si="37"/>
        <v>0</v>
      </c>
      <c r="BI238" s="146">
        <f t="shared" si="38"/>
        <v>0</v>
      </c>
      <c r="BJ238" s="13" t="s">
        <v>80</v>
      </c>
      <c r="BK238" s="146">
        <f t="shared" si="39"/>
        <v>1386</v>
      </c>
      <c r="BL238" s="13" t="s">
        <v>158</v>
      </c>
      <c r="BM238" s="145" t="s">
        <v>1077</v>
      </c>
    </row>
    <row r="239" spans="2:65" s="1" customFormat="1" ht="16.5" customHeight="1" x14ac:dyDescent="0.2">
      <c r="B239" s="25"/>
      <c r="C239" s="150" t="s">
        <v>406</v>
      </c>
      <c r="D239" s="150" t="s">
        <v>313</v>
      </c>
      <c r="E239" s="151" t="s">
        <v>1078</v>
      </c>
      <c r="F239" s="152" t="s">
        <v>1079</v>
      </c>
      <c r="G239" s="153" t="s">
        <v>157</v>
      </c>
      <c r="H239" s="154">
        <v>7</v>
      </c>
      <c r="I239" s="155">
        <v>1080</v>
      </c>
      <c r="J239" s="155">
        <f t="shared" si="30"/>
        <v>7560</v>
      </c>
      <c r="K239" s="156"/>
      <c r="L239" s="157"/>
      <c r="M239" s="158" t="s">
        <v>1</v>
      </c>
      <c r="N239" s="159" t="s">
        <v>38</v>
      </c>
      <c r="O239" s="143">
        <v>0</v>
      </c>
      <c r="P239" s="143">
        <f t="shared" si="31"/>
        <v>0</v>
      </c>
      <c r="Q239" s="143">
        <v>1.2E-2</v>
      </c>
      <c r="R239" s="143">
        <f t="shared" si="32"/>
        <v>8.4000000000000005E-2</v>
      </c>
      <c r="S239" s="143">
        <v>0</v>
      </c>
      <c r="T239" s="144">
        <f t="shared" si="33"/>
        <v>0</v>
      </c>
      <c r="AR239" s="145" t="s">
        <v>185</v>
      </c>
      <c r="AT239" s="145" t="s">
        <v>313</v>
      </c>
      <c r="AU239" s="145" t="s">
        <v>82</v>
      </c>
      <c r="AY239" s="13" t="s">
        <v>151</v>
      </c>
      <c r="BE239" s="146">
        <f t="shared" si="34"/>
        <v>7560</v>
      </c>
      <c r="BF239" s="146">
        <f t="shared" si="35"/>
        <v>0</v>
      </c>
      <c r="BG239" s="146">
        <f t="shared" si="36"/>
        <v>0</v>
      </c>
      <c r="BH239" s="146">
        <f t="shared" si="37"/>
        <v>0</v>
      </c>
      <c r="BI239" s="146">
        <f t="shared" si="38"/>
        <v>0</v>
      </c>
      <c r="BJ239" s="13" t="s">
        <v>80</v>
      </c>
      <c r="BK239" s="146">
        <f t="shared" si="39"/>
        <v>7560</v>
      </c>
      <c r="BL239" s="13" t="s">
        <v>158</v>
      </c>
      <c r="BM239" s="145" t="s">
        <v>1080</v>
      </c>
    </row>
    <row r="240" spans="2:65" s="1" customFormat="1" ht="21.75" customHeight="1" x14ac:dyDescent="0.2">
      <c r="B240" s="25"/>
      <c r="C240" s="135" t="s">
        <v>410</v>
      </c>
      <c r="D240" s="135" t="s">
        <v>154</v>
      </c>
      <c r="E240" s="136" t="s">
        <v>225</v>
      </c>
      <c r="F240" s="137" t="s">
        <v>226</v>
      </c>
      <c r="G240" s="138" t="s">
        <v>162</v>
      </c>
      <c r="H240" s="139">
        <v>143.208</v>
      </c>
      <c r="I240" s="140">
        <v>125.57</v>
      </c>
      <c r="J240" s="140">
        <f t="shared" si="30"/>
        <v>17982.63</v>
      </c>
      <c r="K240" s="141"/>
      <c r="L240" s="25"/>
      <c r="M240" s="142" t="s">
        <v>1</v>
      </c>
      <c r="N240" s="112" t="s">
        <v>38</v>
      </c>
      <c r="O240" s="143">
        <v>0.245</v>
      </c>
      <c r="P240" s="143">
        <f t="shared" si="31"/>
        <v>35.08596</v>
      </c>
      <c r="Q240" s="143">
        <v>0</v>
      </c>
      <c r="R240" s="143">
        <f t="shared" si="32"/>
        <v>0</v>
      </c>
      <c r="S240" s="143">
        <v>0.13100000000000001</v>
      </c>
      <c r="T240" s="144">
        <f t="shared" si="33"/>
        <v>18.760248000000001</v>
      </c>
      <c r="AR240" s="145" t="s">
        <v>158</v>
      </c>
      <c r="AT240" s="145" t="s">
        <v>154</v>
      </c>
      <c r="AU240" s="145" t="s">
        <v>82</v>
      </c>
      <c r="AY240" s="13" t="s">
        <v>151</v>
      </c>
      <c r="BE240" s="146">
        <f t="shared" si="34"/>
        <v>17982.63</v>
      </c>
      <c r="BF240" s="146">
        <f t="shared" si="35"/>
        <v>0</v>
      </c>
      <c r="BG240" s="146">
        <f t="shared" si="36"/>
        <v>0</v>
      </c>
      <c r="BH240" s="146">
        <f t="shared" si="37"/>
        <v>0</v>
      </c>
      <c r="BI240" s="146">
        <f t="shared" si="38"/>
        <v>0</v>
      </c>
      <c r="BJ240" s="13" t="s">
        <v>80</v>
      </c>
      <c r="BK240" s="146">
        <f t="shared" si="39"/>
        <v>17982.63</v>
      </c>
      <c r="BL240" s="13" t="s">
        <v>158</v>
      </c>
      <c r="BM240" s="145" t="s">
        <v>1081</v>
      </c>
    </row>
    <row r="241" spans="2:65" s="1" customFormat="1" ht="21.75" customHeight="1" x14ac:dyDescent="0.2">
      <c r="B241" s="25"/>
      <c r="C241" s="135" t="s">
        <v>414</v>
      </c>
      <c r="D241" s="135" t="s">
        <v>154</v>
      </c>
      <c r="E241" s="136" t="s">
        <v>229</v>
      </c>
      <c r="F241" s="137" t="s">
        <v>230</v>
      </c>
      <c r="G241" s="138" t="s">
        <v>162</v>
      </c>
      <c r="H241" s="139">
        <v>9.7240000000000002</v>
      </c>
      <c r="I241" s="140">
        <v>150.16</v>
      </c>
      <c r="J241" s="140">
        <f t="shared" si="30"/>
        <v>1460.16</v>
      </c>
      <c r="K241" s="141"/>
      <c r="L241" s="25"/>
      <c r="M241" s="142" t="s">
        <v>1</v>
      </c>
      <c r="N241" s="112" t="s">
        <v>38</v>
      </c>
      <c r="O241" s="143">
        <v>0.28399999999999997</v>
      </c>
      <c r="P241" s="143">
        <f t="shared" si="31"/>
        <v>2.7616159999999996</v>
      </c>
      <c r="Q241" s="143">
        <v>0</v>
      </c>
      <c r="R241" s="143">
        <f t="shared" si="32"/>
        <v>0</v>
      </c>
      <c r="S241" s="143">
        <v>0.26100000000000001</v>
      </c>
      <c r="T241" s="144">
        <f t="shared" si="33"/>
        <v>2.5379640000000001</v>
      </c>
      <c r="AR241" s="145" t="s">
        <v>158</v>
      </c>
      <c r="AT241" s="145" t="s">
        <v>154</v>
      </c>
      <c r="AU241" s="145" t="s">
        <v>82</v>
      </c>
      <c r="AY241" s="13" t="s">
        <v>151</v>
      </c>
      <c r="BE241" s="146">
        <f t="shared" si="34"/>
        <v>1460.16</v>
      </c>
      <c r="BF241" s="146">
        <f t="shared" si="35"/>
        <v>0</v>
      </c>
      <c r="BG241" s="146">
        <f t="shared" si="36"/>
        <v>0</v>
      </c>
      <c r="BH241" s="146">
        <f t="shared" si="37"/>
        <v>0</v>
      </c>
      <c r="BI241" s="146">
        <f t="shared" si="38"/>
        <v>0</v>
      </c>
      <c r="BJ241" s="13" t="s">
        <v>80</v>
      </c>
      <c r="BK241" s="146">
        <f t="shared" si="39"/>
        <v>1460.16</v>
      </c>
      <c r="BL241" s="13" t="s">
        <v>158</v>
      </c>
      <c r="BM241" s="145" t="s">
        <v>1082</v>
      </c>
    </row>
    <row r="242" spans="2:65" s="1" customFormat="1" ht="24.2" customHeight="1" x14ac:dyDescent="0.2">
      <c r="B242" s="25"/>
      <c r="C242" s="135" t="s">
        <v>418</v>
      </c>
      <c r="D242" s="135" t="s">
        <v>154</v>
      </c>
      <c r="E242" s="136" t="s">
        <v>1083</v>
      </c>
      <c r="F242" s="137" t="s">
        <v>1084</v>
      </c>
      <c r="G242" s="138" t="s">
        <v>200</v>
      </c>
      <c r="H242" s="139">
        <v>5.4829999999999997</v>
      </c>
      <c r="I242" s="140">
        <v>918.83</v>
      </c>
      <c r="J242" s="140">
        <f t="shared" si="30"/>
        <v>5037.9399999999996</v>
      </c>
      <c r="K242" s="141"/>
      <c r="L242" s="25"/>
      <c r="M242" s="142" t="s">
        <v>1</v>
      </c>
      <c r="N242" s="112" t="s">
        <v>38</v>
      </c>
      <c r="O242" s="143">
        <v>1.52</v>
      </c>
      <c r="P242" s="143">
        <f t="shared" si="31"/>
        <v>8.3341599999999989</v>
      </c>
      <c r="Q242" s="143">
        <v>0</v>
      </c>
      <c r="R242" s="143">
        <f t="shared" si="32"/>
        <v>0</v>
      </c>
      <c r="S242" s="143">
        <v>1.8</v>
      </c>
      <c r="T242" s="144">
        <f t="shared" si="33"/>
        <v>9.8693999999999988</v>
      </c>
      <c r="AR242" s="145" t="s">
        <v>158</v>
      </c>
      <c r="AT242" s="145" t="s">
        <v>154</v>
      </c>
      <c r="AU242" s="145" t="s">
        <v>82</v>
      </c>
      <c r="AY242" s="13" t="s">
        <v>151</v>
      </c>
      <c r="BE242" s="146">
        <f t="shared" si="34"/>
        <v>5037.9399999999996</v>
      </c>
      <c r="BF242" s="146">
        <f t="shared" si="35"/>
        <v>0</v>
      </c>
      <c r="BG242" s="146">
        <f t="shared" si="36"/>
        <v>0</v>
      </c>
      <c r="BH242" s="146">
        <f t="shared" si="37"/>
        <v>0</v>
      </c>
      <c r="BI242" s="146">
        <f t="shared" si="38"/>
        <v>0</v>
      </c>
      <c r="BJ242" s="13" t="s">
        <v>80</v>
      </c>
      <c r="BK242" s="146">
        <f t="shared" si="39"/>
        <v>5037.9399999999996</v>
      </c>
      <c r="BL242" s="13" t="s">
        <v>158</v>
      </c>
      <c r="BM242" s="145" t="s">
        <v>1085</v>
      </c>
    </row>
    <row r="243" spans="2:65" s="1" customFormat="1" ht="16.5" customHeight="1" x14ac:dyDescent="0.2">
      <c r="B243" s="25"/>
      <c r="C243" s="135" t="s">
        <v>442</v>
      </c>
      <c r="D243" s="135" t="s">
        <v>154</v>
      </c>
      <c r="E243" s="136" t="s">
        <v>1086</v>
      </c>
      <c r="F243" s="137" t="s">
        <v>1087</v>
      </c>
      <c r="G243" s="138" t="s">
        <v>162</v>
      </c>
      <c r="H243" s="139">
        <v>48.290999999999997</v>
      </c>
      <c r="I243" s="140">
        <v>258</v>
      </c>
      <c r="J243" s="140">
        <f t="shared" si="30"/>
        <v>12459.08</v>
      </c>
      <c r="K243" s="141"/>
      <c r="L243" s="25"/>
      <c r="M243" s="142" t="s">
        <v>1</v>
      </c>
      <c r="N243" s="112" t="s">
        <v>38</v>
      </c>
      <c r="O243" s="143">
        <v>0.67</v>
      </c>
      <c r="P243" s="143">
        <f t="shared" si="31"/>
        <v>32.354970000000002</v>
      </c>
      <c r="Q243" s="143">
        <v>0</v>
      </c>
      <c r="R243" s="143">
        <f t="shared" si="32"/>
        <v>0</v>
      </c>
      <c r="S243" s="143">
        <v>4.1000000000000002E-2</v>
      </c>
      <c r="T243" s="144">
        <f t="shared" si="33"/>
        <v>1.9799309999999999</v>
      </c>
      <c r="AR243" s="145" t="s">
        <v>158</v>
      </c>
      <c r="AT243" s="145" t="s">
        <v>154</v>
      </c>
      <c r="AU243" s="145" t="s">
        <v>82</v>
      </c>
      <c r="AY243" s="13" t="s">
        <v>151</v>
      </c>
      <c r="BE243" s="146">
        <f t="shared" si="34"/>
        <v>12459.08</v>
      </c>
      <c r="BF243" s="146">
        <f t="shared" si="35"/>
        <v>0</v>
      </c>
      <c r="BG243" s="146">
        <f t="shared" si="36"/>
        <v>0</v>
      </c>
      <c r="BH243" s="146">
        <f t="shared" si="37"/>
        <v>0</v>
      </c>
      <c r="BI243" s="146">
        <f t="shared" si="38"/>
        <v>0</v>
      </c>
      <c r="BJ243" s="13" t="s">
        <v>80</v>
      </c>
      <c r="BK243" s="146">
        <f t="shared" si="39"/>
        <v>12459.08</v>
      </c>
      <c r="BL243" s="13" t="s">
        <v>158</v>
      </c>
      <c r="BM243" s="145" t="s">
        <v>1088</v>
      </c>
    </row>
    <row r="244" spans="2:65" s="1" customFormat="1" ht="16.5" customHeight="1" x14ac:dyDescent="0.2">
      <c r="B244" s="25"/>
      <c r="C244" s="135" t="s">
        <v>446</v>
      </c>
      <c r="D244" s="135" t="s">
        <v>154</v>
      </c>
      <c r="E244" s="136" t="s">
        <v>1089</v>
      </c>
      <c r="F244" s="137" t="s">
        <v>1090</v>
      </c>
      <c r="G244" s="138" t="s">
        <v>162</v>
      </c>
      <c r="H244" s="139">
        <v>13.313000000000001</v>
      </c>
      <c r="I244" s="140">
        <v>237</v>
      </c>
      <c r="J244" s="140">
        <f t="shared" si="30"/>
        <v>3155.18</v>
      </c>
      <c r="K244" s="141"/>
      <c r="L244" s="25"/>
      <c r="M244" s="142" t="s">
        <v>1</v>
      </c>
      <c r="N244" s="112" t="s">
        <v>38</v>
      </c>
      <c r="O244" s="143">
        <v>0.61599999999999999</v>
      </c>
      <c r="P244" s="143">
        <f t="shared" si="31"/>
        <v>8.2008080000000003</v>
      </c>
      <c r="Q244" s="143">
        <v>0</v>
      </c>
      <c r="R244" s="143">
        <f t="shared" si="32"/>
        <v>0</v>
      </c>
      <c r="S244" s="143">
        <v>8.7999999999999995E-2</v>
      </c>
      <c r="T244" s="144">
        <f t="shared" si="33"/>
        <v>1.1715439999999999</v>
      </c>
      <c r="AR244" s="145" t="s">
        <v>158</v>
      </c>
      <c r="AT244" s="145" t="s">
        <v>154</v>
      </c>
      <c r="AU244" s="145" t="s">
        <v>82</v>
      </c>
      <c r="AY244" s="13" t="s">
        <v>151</v>
      </c>
      <c r="BE244" s="146">
        <f t="shared" si="34"/>
        <v>3155.18</v>
      </c>
      <c r="BF244" s="146">
        <f t="shared" si="35"/>
        <v>0</v>
      </c>
      <c r="BG244" s="146">
        <f t="shared" si="36"/>
        <v>0</v>
      </c>
      <c r="BH244" s="146">
        <f t="shared" si="37"/>
        <v>0</v>
      </c>
      <c r="BI244" s="146">
        <f t="shared" si="38"/>
        <v>0</v>
      </c>
      <c r="BJ244" s="13" t="s">
        <v>80</v>
      </c>
      <c r="BK244" s="146">
        <f t="shared" si="39"/>
        <v>3155.18</v>
      </c>
      <c r="BL244" s="13" t="s">
        <v>158</v>
      </c>
      <c r="BM244" s="145" t="s">
        <v>1091</v>
      </c>
    </row>
    <row r="245" spans="2:65" s="1" customFormat="1" ht="21.75" customHeight="1" x14ac:dyDescent="0.2">
      <c r="B245" s="25"/>
      <c r="C245" s="135" t="s">
        <v>450</v>
      </c>
      <c r="D245" s="135" t="s">
        <v>154</v>
      </c>
      <c r="E245" s="136" t="s">
        <v>244</v>
      </c>
      <c r="F245" s="137" t="s">
        <v>245</v>
      </c>
      <c r="G245" s="138" t="s">
        <v>162</v>
      </c>
      <c r="H245" s="139">
        <v>24.442</v>
      </c>
      <c r="I245" s="140">
        <v>384.88</v>
      </c>
      <c r="J245" s="140">
        <f t="shared" si="30"/>
        <v>9407.24</v>
      </c>
      <c r="K245" s="141"/>
      <c r="L245" s="25"/>
      <c r="M245" s="142" t="s">
        <v>1</v>
      </c>
      <c r="N245" s="112" t="s">
        <v>38</v>
      </c>
      <c r="O245" s="143">
        <v>0.93899999999999995</v>
      </c>
      <c r="P245" s="143">
        <f t="shared" si="31"/>
        <v>22.951038</v>
      </c>
      <c r="Q245" s="143">
        <v>0</v>
      </c>
      <c r="R245" s="143">
        <f t="shared" si="32"/>
        <v>0</v>
      </c>
      <c r="S245" s="143">
        <v>7.5999999999999998E-2</v>
      </c>
      <c r="T245" s="144">
        <f t="shared" si="33"/>
        <v>1.8575919999999999</v>
      </c>
      <c r="AR245" s="145" t="s">
        <v>158</v>
      </c>
      <c r="AT245" s="145" t="s">
        <v>154</v>
      </c>
      <c r="AU245" s="145" t="s">
        <v>82</v>
      </c>
      <c r="AY245" s="13" t="s">
        <v>151</v>
      </c>
      <c r="BE245" s="146">
        <f t="shared" si="34"/>
        <v>9407.24</v>
      </c>
      <c r="BF245" s="146">
        <f t="shared" si="35"/>
        <v>0</v>
      </c>
      <c r="BG245" s="146">
        <f t="shared" si="36"/>
        <v>0</v>
      </c>
      <c r="BH245" s="146">
        <f t="shared" si="37"/>
        <v>0</v>
      </c>
      <c r="BI245" s="146">
        <f t="shared" si="38"/>
        <v>0</v>
      </c>
      <c r="BJ245" s="13" t="s">
        <v>80</v>
      </c>
      <c r="BK245" s="146">
        <f t="shared" si="39"/>
        <v>9407.24</v>
      </c>
      <c r="BL245" s="13" t="s">
        <v>158</v>
      </c>
      <c r="BM245" s="145" t="s">
        <v>1092</v>
      </c>
    </row>
    <row r="246" spans="2:65" s="1" customFormat="1" ht="37.9" customHeight="1" x14ac:dyDescent="0.2">
      <c r="B246" s="25"/>
      <c r="C246" s="135" t="s">
        <v>454</v>
      </c>
      <c r="D246" s="135" t="s">
        <v>154</v>
      </c>
      <c r="E246" s="136" t="s">
        <v>256</v>
      </c>
      <c r="F246" s="137" t="s">
        <v>257</v>
      </c>
      <c r="G246" s="138" t="s">
        <v>162</v>
      </c>
      <c r="H246" s="139">
        <v>230.36</v>
      </c>
      <c r="I246" s="140">
        <v>106.57</v>
      </c>
      <c r="J246" s="140">
        <f t="shared" si="30"/>
        <v>24549.47</v>
      </c>
      <c r="K246" s="141"/>
      <c r="L246" s="25"/>
      <c r="M246" s="142" t="s">
        <v>1</v>
      </c>
      <c r="N246" s="112" t="s">
        <v>38</v>
      </c>
      <c r="O246" s="143">
        <v>0.26</v>
      </c>
      <c r="P246" s="143">
        <f t="shared" si="31"/>
        <v>59.893600000000006</v>
      </c>
      <c r="Q246" s="143">
        <v>0</v>
      </c>
      <c r="R246" s="143">
        <f t="shared" si="32"/>
        <v>0</v>
      </c>
      <c r="S246" s="143">
        <v>4.5999999999999999E-2</v>
      </c>
      <c r="T246" s="144">
        <f t="shared" si="33"/>
        <v>10.59656</v>
      </c>
      <c r="AR246" s="145" t="s">
        <v>158</v>
      </c>
      <c r="AT246" s="145" t="s">
        <v>154</v>
      </c>
      <c r="AU246" s="145" t="s">
        <v>82</v>
      </c>
      <c r="AY246" s="13" t="s">
        <v>151</v>
      </c>
      <c r="BE246" s="146">
        <f t="shared" si="34"/>
        <v>24549.47</v>
      </c>
      <c r="BF246" s="146">
        <f t="shared" si="35"/>
        <v>0</v>
      </c>
      <c r="BG246" s="146">
        <f t="shared" si="36"/>
        <v>0</v>
      </c>
      <c r="BH246" s="146">
        <f t="shared" si="37"/>
        <v>0</v>
      </c>
      <c r="BI246" s="146">
        <f t="shared" si="38"/>
        <v>0</v>
      </c>
      <c r="BJ246" s="13" t="s">
        <v>80</v>
      </c>
      <c r="BK246" s="146">
        <f t="shared" si="39"/>
        <v>24549.47</v>
      </c>
      <c r="BL246" s="13" t="s">
        <v>158</v>
      </c>
      <c r="BM246" s="145" t="s">
        <v>1093</v>
      </c>
    </row>
    <row r="247" spans="2:65" s="11" customFormat="1" ht="22.9" customHeight="1" x14ac:dyDescent="0.2">
      <c r="B247" s="124"/>
      <c r="D247" s="125" t="s">
        <v>72</v>
      </c>
      <c r="E247" s="133" t="s">
        <v>263</v>
      </c>
      <c r="F247" s="133" t="s">
        <v>264</v>
      </c>
      <c r="J247" s="134">
        <f>BK247</f>
        <v>229826.03000000003</v>
      </c>
      <c r="L247" s="124"/>
      <c r="M247" s="128"/>
      <c r="P247" s="129">
        <f>SUM(P248:P258)</f>
        <v>172.94743299999999</v>
      </c>
      <c r="R247" s="129">
        <f>SUM(R248:R258)</f>
        <v>0</v>
      </c>
      <c r="T247" s="130">
        <f>SUM(T248:T258)</f>
        <v>0</v>
      </c>
      <c r="AR247" s="125" t="s">
        <v>80</v>
      </c>
      <c r="AT247" s="131" t="s">
        <v>72</v>
      </c>
      <c r="AU247" s="131" t="s">
        <v>80</v>
      </c>
      <c r="AY247" s="125" t="s">
        <v>151</v>
      </c>
      <c r="BK247" s="132">
        <f>SUM(BK248:BK258)</f>
        <v>229826.03000000003</v>
      </c>
    </row>
    <row r="248" spans="2:65" s="1" customFormat="1" ht="24.2" customHeight="1" x14ac:dyDescent="0.2">
      <c r="B248" s="25"/>
      <c r="C248" s="135" t="s">
        <v>458</v>
      </c>
      <c r="D248" s="135" t="s">
        <v>154</v>
      </c>
      <c r="E248" s="136" t="s">
        <v>266</v>
      </c>
      <c r="F248" s="137" t="s">
        <v>267</v>
      </c>
      <c r="G248" s="138" t="s">
        <v>209</v>
      </c>
      <c r="H248" s="139">
        <v>63.606999999999999</v>
      </c>
      <c r="I248" s="140">
        <v>928.01</v>
      </c>
      <c r="J248" s="140">
        <f>ROUND(I248*H248,2)</f>
        <v>59027.93</v>
      </c>
      <c r="K248" s="141"/>
      <c r="L248" s="25"/>
      <c r="M248" s="142" t="s">
        <v>1</v>
      </c>
      <c r="N248" s="112" t="s">
        <v>38</v>
      </c>
      <c r="O248" s="143">
        <v>2.42</v>
      </c>
      <c r="P248" s="143">
        <f>O248*H248</f>
        <v>153.92893999999998</v>
      </c>
      <c r="Q248" s="143">
        <v>0</v>
      </c>
      <c r="R248" s="143">
        <f>Q248*H248</f>
        <v>0</v>
      </c>
      <c r="S248" s="143">
        <v>0</v>
      </c>
      <c r="T248" s="144">
        <f>S248*H248</f>
        <v>0</v>
      </c>
      <c r="AR248" s="145" t="s">
        <v>158</v>
      </c>
      <c r="AT248" s="145" t="s">
        <v>154</v>
      </c>
      <c r="AU248" s="145" t="s">
        <v>82</v>
      </c>
      <c r="AY248" s="13" t="s">
        <v>151</v>
      </c>
      <c r="BE248" s="146">
        <f>IF(N248="základní",J248,0)</f>
        <v>59027.93</v>
      </c>
      <c r="BF248" s="146">
        <f>IF(N248="snížená",J248,0)</f>
        <v>0</v>
      </c>
      <c r="BG248" s="146">
        <f>IF(N248="zákl. přenesená",J248,0)</f>
        <v>0</v>
      </c>
      <c r="BH248" s="146">
        <f>IF(N248="sníž. přenesená",J248,0)</f>
        <v>0</v>
      </c>
      <c r="BI248" s="146">
        <f>IF(N248="nulová",J248,0)</f>
        <v>0</v>
      </c>
      <c r="BJ248" s="13" t="s">
        <v>80</v>
      </c>
      <c r="BK248" s="146">
        <f>ROUND(I248*H248,2)</f>
        <v>59027.93</v>
      </c>
      <c r="BL248" s="13" t="s">
        <v>158</v>
      </c>
      <c r="BM248" s="145" t="s">
        <v>1094</v>
      </c>
    </row>
    <row r="249" spans="2:65" s="1" customFormat="1" ht="24.2" customHeight="1" x14ac:dyDescent="0.2">
      <c r="B249" s="25"/>
      <c r="C249" s="135" t="s">
        <v>462</v>
      </c>
      <c r="D249" s="135" t="s">
        <v>154</v>
      </c>
      <c r="E249" s="136" t="s">
        <v>270</v>
      </c>
      <c r="F249" s="137" t="s">
        <v>271</v>
      </c>
      <c r="G249" s="138" t="s">
        <v>209</v>
      </c>
      <c r="H249" s="139">
        <v>63.606999999999999</v>
      </c>
      <c r="I249" s="140">
        <v>314.45</v>
      </c>
      <c r="J249" s="140">
        <f>ROUND(I249*H249,2)</f>
        <v>20001.22</v>
      </c>
      <c r="K249" s="141"/>
      <c r="L249" s="25"/>
      <c r="M249" s="142" t="s">
        <v>1</v>
      </c>
      <c r="N249" s="112" t="s">
        <v>38</v>
      </c>
      <c r="O249" s="143">
        <v>0.125</v>
      </c>
      <c r="P249" s="143">
        <f>O249*H249</f>
        <v>7.9508749999999999</v>
      </c>
      <c r="Q249" s="143">
        <v>0</v>
      </c>
      <c r="R249" s="143">
        <f>Q249*H249</f>
        <v>0</v>
      </c>
      <c r="S249" s="143">
        <v>0</v>
      </c>
      <c r="T249" s="144">
        <f>S249*H249</f>
        <v>0</v>
      </c>
      <c r="AR249" s="145" t="s">
        <v>158</v>
      </c>
      <c r="AT249" s="145" t="s">
        <v>154</v>
      </c>
      <c r="AU249" s="145" t="s">
        <v>82</v>
      </c>
      <c r="AY249" s="13" t="s">
        <v>151</v>
      </c>
      <c r="BE249" s="146">
        <f>IF(N249="základní",J249,0)</f>
        <v>20001.22</v>
      </c>
      <c r="BF249" s="146">
        <f>IF(N249="snížená",J249,0)</f>
        <v>0</v>
      </c>
      <c r="BG249" s="146">
        <f>IF(N249="zákl. přenesená",J249,0)</f>
        <v>0</v>
      </c>
      <c r="BH249" s="146">
        <f>IF(N249="sníž. přenesená",J249,0)</f>
        <v>0</v>
      </c>
      <c r="BI249" s="146">
        <f>IF(N249="nulová",J249,0)</f>
        <v>0</v>
      </c>
      <c r="BJ249" s="13" t="s">
        <v>80</v>
      </c>
      <c r="BK249" s="146">
        <f>ROUND(I249*H249,2)</f>
        <v>20001.22</v>
      </c>
      <c r="BL249" s="13" t="s">
        <v>158</v>
      </c>
      <c r="BM249" s="145" t="s">
        <v>1095</v>
      </c>
    </row>
    <row r="250" spans="2:65" s="1" customFormat="1" ht="24.2" customHeight="1" x14ac:dyDescent="0.2">
      <c r="B250" s="25"/>
      <c r="C250" s="135" t="s">
        <v>468</v>
      </c>
      <c r="D250" s="135" t="s">
        <v>154</v>
      </c>
      <c r="E250" s="136" t="s">
        <v>274</v>
      </c>
      <c r="F250" s="137" t="s">
        <v>275</v>
      </c>
      <c r="G250" s="138" t="s">
        <v>209</v>
      </c>
      <c r="H250" s="139">
        <v>1844.6030000000001</v>
      </c>
      <c r="I250" s="140">
        <v>13.74</v>
      </c>
      <c r="J250" s="140">
        <f>ROUND(I250*H250,2)</f>
        <v>25344.85</v>
      </c>
      <c r="K250" s="141"/>
      <c r="L250" s="25"/>
      <c r="M250" s="142" t="s">
        <v>1</v>
      </c>
      <c r="N250" s="112" t="s">
        <v>38</v>
      </c>
      <c r="O250" s="143">
        <v>6.0000000000000001E-3</v>
      </c>
      <c r="P250" s="143">
        <f>O250*H250</f>
        <v>11.067618000000001</v>
      </c>
      <c r="Q250" s="143">
        <v>0</v>
      </c>
      <c r="R250" s="143">
        <f>Q250*H250</f>
        <v>0</v>
      </c>
      <c r="S250" s="143">
        <v>0</v>
      </c>
      <c r="T250" s="144">
        <f>S250*H250</f>
        <v>0</v>
      </c>
      <c r="AR250" s="145" t="s">
        <v>158</v>
      </c>
      <c r="AT250" s="145" t="s">
        <v>154</v>
      </c>
      <c r="AU250" s="145" t="s">
        <v>82</v>
      </c>
      <c r="AY250" s="13" t="s">
        <v>151</v>
      </c>
      <c r="BE250" s="146">
        <f>IF(N250="základní",J250,0)</f>
        <v>25344.85</v>
      </c>
      <c r="BF250" s="146">
        <f>IF(N250="snížená",J250,0)</f>
        <v>0</v>
      </c>
      <c r="BG250" s="146">
        <f>IF(N250="zákl. přenesená",J250,0)</f>
        <v>0</v>
      </c>
      <c r="BH250" s="146">
        <f>IF(N250="sníž. přenesená",J250,0)</f>
        <v>0</v>
      </c>
      <c r="BI250" s="146">
        <f>IF(N250="nulová",J250,0)</f>
        <v>0</v>
      </c>
      <c r="BJ250" s="13" t="s">
        <v>80</v>
      </c>
      <c r="BK250" s="146">
        <f>ROUND(I250*H250,2)</f>
        <v>25344.85</v>
      </c>
      <c r="BL250" s="13" t="s">
        <v>158</v>
      </c>
      <c r="BM250" s="145" t="s">
        <v>1096</v>
      </c>
    </row>
    <row r="251" spans="2:65" s="1" customFormat="1" ht="19.5" x14ac:dyDescent="0.2">
      <c r="B251" s="25"/>
      <c r="D251" s="147" t="s">
        <v>167</v>
      </c>
      <c r="F251" s="148" t="s">
        <v>277</v>
      </c>
      <c r="L251" s="25"/>
      <c r="M251" s="149"/>
      <c r="T251" s="49"/>
      <c r="AT251" s="13" t="s">
        <v>167</v>
      </c>
      <c r="AU251" s="13" t="s">
        <v>82</v>
      </c>
    </row>
    <row r="252" spans="2:65" s="1" customFormat="1" ht="33" customHeight="1" x14ac:dyDescent="0.2">
      <c r="B252" s="25"/>
      <c r="C252" s="135" t="s">
        <v>472</v>
      </c>
      <c r="D252" s="135" t="s">
        <v>154</v>
      </c>
      <c r="E252" s="136" t="s">
        <v>283</v>
      </c>
      <c r="F252" s="137" t="s">
        <v>284</v>
      </c>
      <c r="G252" s="138" t="s">
        <v>209</v>
      </c>
      <c r="H252" s="139">
        <v>31.167000000000002</v>
      </c>
      <c r="I252" s="140">
        <v>1420</v>
      </c>
      <c r="J252" s="140">
        <f t="shared" ref="J252:J258" si="40">ROUND(I252*H252,2)</f>
        <v>44257.14</v>
      </c>
      <c r="K252" s="141"/>
      <c r="L252" s="25"/>
      <c r="M252" s="142" t="s">
        <v>1</v>
      </c>
      <c r="N252" s="112" t="s">
        <v>38</v>
      </c>
      <c r="O252" s="143">
        <v>0</v>
      </c>
      <c r="P252" s="143">
        <f t="shared" ref="P252:P258" si="41">O252*H252</f>
        <v>0</v>
      </c>
      <c r="Q252" s="143">
        <v>0</v>
      </c>
      <c r="R252" s="143">
        <f t="shared" ref="R252:R258" si="42">Q252*H252</f>
        <v>0</v>
      </c>
      <c r="S252" s="143">
        <v>0</v>
      </c>
      <c r="T252" s="144">
        <f t="shared" ref="T252:T258" si="43">S252*H252</f>
        <v>0</v>
      </c>
      <c r="AR252" s="145" t="s">
        <v>158</v>
      </c>
      <c r="AT252" s="145" t="s">
        <v>154</v>
      </c>
      <c r="AU252" s="145" t="s">
        <v>82</v>
      </c>
      <c r="AY252" s="13" t="s">
        <v>151</v>
      </c>
      <c r="BE252" s="146">
        <f t="shared" ref="BE252:BE258" si="44">IF(N252="základní",J252,0)</f>
        <v>44257.14</v>
      </c>
      <c r="BF252" s="146">
        <f t="shared" ref="BF252:BF258" si="45">IF(N252="snížená",J252,0)</f>
        <v>0</v>
      </c>
      <c r="BG252" s="146">
        <f t="shared" ref="BG252:BG258" si="46">IF(N252="zákl. přenesená",J252,0)</f>
        <v>0</v>
      </c>
      <c r="BH252" s="146">
        <f t="shared" ref="BH252:BH258" si="47">IF(N252="sníž. přenesená",J252,0)</f>
        <v>0</v>
      </c>
      <c r="BI252" s="146">
        <f t="shared" ref="BI252:BI258" si="48">IF(N252="nulová",J252,0)</f>
        <v>0</v>
      </c>
      <c r="BJ252" s="13" t="s">
        <v>80</v>
      </c>
      <c r="BK252" s="146">
        <f t="shared" ref="BK252:BK258" si="49">ROUND(I252*H252,2)</f>
        <v>44257.14</v>
      </c>
      <c r="BL252" s="13" t="s">
        <v>158</v>
      </c>
      <c r="BM252" s="145" t="s">
        <v>1097</v>
      </c>
    </row>
    <row r="253" spans="2:65" s="1" customFormat="1" ht="33" customHeight="1" x14ac:dyDescent="0.2">
      <c r="B253" s="25"/>
      <c r="C253" s="135" t="s">
        <v>476</v>
      </c>
      <c r="D253" s="135" t="s">
        <v>154</v>
      </c>
      <c r="E253" s="136" t="s">
        <v>287</v>
      </c>
      <c r="F253" s="137" t="s">
        <v>288</v>
      </c>
      <c r="G253" s="138" t="s">
        <v>209</v>
      </c>
      <c r="H253" s="139">
        <v>2.3490000000000002</v>
      </c>
      <c r="I253" s="140">
        <v>1550</v>
      </c>
      <c r="J253" s="140">
        <f t="shared" si="40"/>
        <v>3640.95</v>
      </c>
      <c r="K253" s="141"/>
      <c r="L253" s="25"/>
      <c r="M253" s="142" t="s">
        <v>1</v>
      </c>
      <c r="N253" s="112" t="s">
        <v>38</v>
      </c>
      <c r="O253" s="143">
        <v>0</v>
      </c>
      <c r="P253" s="143">
        <f t="shared" si="41"/>
        <v>0</v>
      </c>
      <c r="Q253" s="143">
        <v>0</v>
      </c>
      <c r="R253" s="143">
        <f t="shared" si="42"/>
        <v>0</v>
      </c>
      <c r="S253" s="143">
        <v>0</v>
      </c>
      <c r="T253" s="144">
        <f t="shared" si="43"/>
        <v>0</v>
      </c>
      <c r="AR253" s="145" t="s">
        <v>158</v>
      </c>
      <c r="AT253" s="145" t="s">
        <v>154</v>
      </c>
      <c r="AU253" s="145" t="s">
        <v>82</v>
      </c>
      <c r="AY253" s="13" t="s">
        <v>151</v>
      </c>
      <c r="BE253" s="146">
        <f t="shared" si="44"/>
        <v>3640.95</v>
      </c>
      <c r="BF253" s="146">
        <f t="shared" si="45"/>
        <v>0</v>
      </c>
      <c r="BG253" s="146">
        <f t="shared" si="46"/>
        <v>0</v>
      </c>
      <c r="BH253" s="146">
        <f t="shared" si="47"/>
        <v>0</v>
      </c>
      <c r="BI253" s="146">
        <f t="shared" si="48"/>
        <v>0</v>
      </c>
      <c r="BJ253" s="13" t="s">
        <v>80</v>
      </c>
      <c r="BK253" s="146">
        <f t="shared" si="49"/>
        <v>3640.95</v>
      </c>
      <c r="BL253" s="13" t="s">
        <v>158</v>
      </c>
      <c r="BM253" s="145" t="s">
        <v>1098</v>
      </c>
    </row>
    <row r="254" spans="2:65" s="1" customFormat="1" ht="49.15" customHeight="1" x14ac:dyDescent="0.2">
      <c r="B254" s="25"/>
      <c r="C254" s="135" t="s">
        <v>480</v>
      </c>
      <c r="D254" s="135" t="s">
        <v>154</v>
      </c>
      <c r="E254" s="136" t="s">
        <v>291</v>
      </c>
      <c r="F254" s="137" t="s">
        <v>292</v>
      </c>
      <c r="G254" s="138" t="s">
        <v>209</v>
      </c>
      <c r="H254" s="139">
        <v>10.694000000000001</v>
      </c>
      <c r="I254" s="140">
        <v>1520</v>
      </c>
      <c r="J254" s="140">
        <f t="shared" si="40"/>
        <v>16254.88</v>
      </c>
      <c r="K254" s="141"/>
      <c r="L254" s="25"/>
      <c r="M254" s="142" t="s">
        <v>1</v>
      </c>
      <c r="N254" s="112" t="s">
        <v>38</v>
      </c>
      <c r="O254" s="143">
        <v>0</v>
      </c>
      <c r="P254" s="143">
        <f t="shared" si="41"/>
        <v>0</v>
      </c>
      <c r="Q254" s="143">
        <v>0</v>
      </c>
      <c r="R254" s="143">
        <f t="shared" si="42"/>
        <v>0</v>
      </c>
      <c r="S254" s="143">
        <v>0</v>
      </c>
      <c r="T254" s="144">
        <f t="shared" si="43"/>
        <v>0</v>
      </c>
      <c r="AR254" s="145" t="s">
        <v>158</v>
      </c>
      <c r="AT254" s="145" t="s">
        <v>154</v>
      </c>
      <c r="AU254" s="145" t="s">
        <v>82</v>
      </c>
      <c r="AY254" s="13" t="s">
        <v>151</v>
      </c>
      <c r="BE254" s="146">
        <f t="shared" si="44"/>
        <v>16254.88</v>
      </c>
      <c r="BF254" s="146">
        <f t="shared" si="45"/>
        <v>0</v>
      </c>
      <c r="BG254" s="146">
        <f t="shared" si="46"/>
        <v>0</v>
      </c>
      <c r="BH254" s="146">
        <f t="shared" si="47"/>
        <v>0</v>
      </c>
      <c r="BI254" s="146">
        <f t="shared" si="48"/>
        <v>0</v>
      </c>
      <c r="BJ254" s="13" t="s">
        <v>80</v>
      </c>
      <c r="BK254" s="146">
        <f t="shared" si="49"/>
        <v>16254.88</v>
      </c>
      <c r="BL254" s="13" t="s">
        <v>158</v>
      </c>
      <c r="BM254" s="145" t="s">
        <v>1099</v>
      </c>
    </row>
    <row r="255" spans="2:65" s="1" customFormat="1" ht="33" customHeight="1" x14ac:dyDescent="0.2">
      <c r="B255" s="25"/>
      <c r="C255" s="135" t="s">
        <v>485</v>
      </c>
      <c r="D255" s="135" t="s">
        <v>154</v>
      </c>
      <c r="E255" s="136" t="s">
        <v>295</v>
      </c>
      <c r="F255" s="137" t="s">
        <v>296</v>
      </c>
      <c r="G255" s="138" t="s">
        <v>209</v>
      </c>
      <c r="H255" s="139">
        <v>9.7000000000000003E-2</v>
      </c>
      <c r="I255" s="140">
        <v>1650</v>
      </c>
      <c r="J255" s="140">
        <f t="shared" si="40"/>
        <v>160.05000000000001</v>
      </c>
      <c r="K255" s="141"/>
      <c r="L255" s="25"/>
      <c r="M255" s="142" t="s">
        <v>1</v>
      </c>
      <c r="N255" s="112" t="s">
        <v>38</v>
      </c>
      <c r="O255" s="143">
        <v>0</v>
      </c>
      <c r="P255" s="143">
        <f t="shared" si="41"/>
        <v>0</v>
      </c>
      <c r="Q255" s="143">
        <v>0</v>
      </c>
      <c r="R255" s="143">
        <f t="shared" si="42"/>
        <v>0</v>
      </c>
      <c r="S255" s="143">
        <v>0</v>
      </c>
      <c r="T255" s="144">
        <f t="shared" si="43"/>
        <v>0</v>
      </c>
      <c r="AR255" s="145" t="s">
        <v>158</v>
      </c>
      <c r="AT255" s="145" t="s">
        <v>154</v>
      </c>
      <c r="AU255" s="145" t="s">
        <v>82</v>
      </c>
      <c r="AY255" s="13" t="s">
        <v>151</v>
      </c>
      <c r="BE255" s="146">
        <f t="shared" si="44"/>
        <v>160.05000000000001</v>
      </c>
      <c r="BF255" s="146">
        <f t="shared" si="45"/>
        <v>0</v>
      </c>
      <c r="BG255" s="146">
        <f t="shared" si="46"/>
        <v>0</v>
      </c>
      <c r="BH255" s="146">
        <f t="shared" si="47"/>
        <v>0</v>
      </c>
      <c r="BI255" s="146">
        <f t="shared" si="48"/>
        <v>0</v>
      </c>
      <c r="BJ255" s="13" t="s">
        <v>80</v>
      </c>
      <c r="BK255" s="146">
        <f t="shared" si="49"/>
        <v>160.05000000000001</v>
      </c>
      <c r="BL255" s="13" t="s">
        <v>158</v>
      </c>
      <c r="BM255" s="145" t="s">
        <v>1100</v>
      </c>
    </row>
    <row r="256" spans="2:65" s="1" customFormat="1" ht="33" customHeight="1" x14ac:dyDescent="0.2">
      <c r="B256" s="25"/>
      <c r="C256" s="135" t="s">
        <v>489</v>
      </c>
      <c r="D256" s="135" t="s">
        <v>154</v>
      </c>
      <c r="E256" s="136" t="s">
        <v>1101</v>
      </c>
      <c r="F256" s="137" t="s">
        <v>1102</v>
      </c>
      <c r="G256" s="138" t="s">
        <v>209</v>
      </c>
      <c r="H256" s="139">
        <v>0.161</v>
      </c>
      <c r="I256" s="140">
        <v>2860</v>
      </c>
      <c r="J256" s="140">
        <f t="shared" si="40"/>
        <v>460.46</v>
      </c>
      <c r="K256" s="141"/>
      <c r="L256" s="25"/>
      <c r="M256" s="142" t="s">
        <v>1</v>
      </c>
      <c r="N256" s="112" t="s">
        <v>38</v>
      </c>
      <c r="O256" s="143">
        <v>0</v>
      </c>
      <c r="P256" s="143">
        <f t="shared" si="41"/>
        <v>0</v>
      </c>
      <c r="Q256" s="143">
        <v>0</v>
      </c>
      <c r="R256" s="143">
        <f t="shared" si="42"/>
        <v>0</v>
      </c>
      <c r="S256" s="143">
        <v>0</v>
      </c>
      <c r="T256" s="144">
        <f t="shared" si="43"/>
        <v>0</v>
      </c>
      <c r="AR256" s="145" t="s">
        <v>158</v>
      </c>
      <c r="AT256" s="145" t="s">
        <v>154</v>
      </c>
      <c r="AU256" s="145" t="s">
        <v>82</v>
      </c>
      <c r="AY256" s="13" t="s">
        <v>151</v>
      </c>
      <c r="BE256" s="146">
        <f t="shared" si="44"/>
        <v>460.46</v>
      </c>
      <c r="BF256" s="146">
        <f t="shared" si="45"/>
        <v>0</v>
      </c>
      <c r="BG256" s="146">
        <f t="shared" si="46"/>
        <v>0</v>
      </c>
      <c r="BH256" s="146">
        <f t="shared" si="47"/>
        <v>0</v>
      </c>
      <c r="BI256" s="146">
        <f t="shared" si="48"/>
        <v>0</v>
      </c>
      <c r="BJ256" s="13" t="s">
        <v>80</v>
      </c>
      <c r="BK256" s="146">
        <f t="shared" si="49"/>
        <v>460.46</v>
      </c>
      <c r="BL256" s="13" t="s">
        <v>158</v>
      </c>
      <c r="BM256" s="145" t="s">
        <v>1103</v>
      </c>
    </row>
    <row r="257" spans="2:65" s="1" customFormat="1" ht="33" customHeight="1" x14ac:dyDescent="0.2">
      <c r="B257" s="25"/>
      <c r="C257" s="135" t="s">
        <v>493</v>
      </c>
      <c r="D257" s="135" t="s">
        <v>154</v>
      </c>
      <c r="E257" s="136" t="s">
        <v>1104</v>
      </c>
      <c r="F257" s="137" t="s">
        <v>1105</v>
      </c>
      <c r="G257" s="138" t="s">
        <v>209</v>
      </c>
      <c r="H257" s="139">
        <v>15.869</v>
      </c>
      <c r="I257" s="140">
        <v>1650</v>
      </c>
      <c r="J257" s="140">
        <f t="shared" si="40"/>
        <v>26183.85</v>
      </c>
      <c r="K257" s="141"/>
      <c r="L257" s="25"/>
      <c r="M257" s="142" t="s">
        <v>1</v>
      </c>
      <c r="N257" s="112" t="s">
        <v>38</v>
      </c>
      <c r="O257" s="143">
        <v>0</v>
      </c>
      <c r="P257" s="143">
        <f t="shared" si="41"/>
        <v>0</v>
      </c>
      <c r="Q257" s="143">
        <v>0</v>
      </c>
      <c r="R257" s="143">
        <f t="shared" si="42"/>
        <v>0</v>
      </c>
      <c r="S257" s="143">
        <v>0</v>
      </c>
      <c r="T257" s="144">
        <f t="shared" si="43"/>
        <v>0</v>
      </c>
      <c r="AR257" s="145" t="s">
        <v>158</v>
      </c>
      <c r="AT257" s="145" t="s">
        <v>154</v>
      </c>
      <c r="AU257" s="145" t="s">
        <v>82</v>
      </c>
      <c r="AY257" s="13" t="s">
        <v>151</v>
      </c>
      <c r="BE257" s="146">
        <f t="shared" si="44"/>
        <v>26183.85</v>
      </c>
      <c r="BF257" s="146">
        <f t="shared" si="45"/>
        <v>0</v>
      </c>
      <c r="BG257" s="146">
        <f t="shared" si="46"/>
        <v>0</v>
      </c>
      <c r="BH257" s="146">
        <f t="shared" si="47"/>
        <v>0</v>
      </c>
      <c r="BI257" s="146">
        <f t="shared" si="48"/>
        <v>0</v>
      </c>
      <c r="BJ257" s="13" t="s">
        <v>80</v>
      </c>
      <c r="BK257" s="146">
        <f t="shared" si="49"/>
        <v>26183.85</v>
      </c>
      <c r="BL257" s="13" t="s">
        <v>158</v>
      </c>
      <c r="BM257" s="145" t="s">
        <v>1106</v>
      </c>
    </row>
    <row r="258" spans="2:65" s="1" customFormat="1" ht="37.9" customHeight="1" x14ac:dyDescent="0.2">
      <c r="B258" s="25"/>
      <c r="C258" s="135" t="s">
        <v>497</v>
      </c>
      <c r="D258" s="135" t="s">
        <v>154</v>
      </c>
      <c r="E258" s="136" t="s">
        <v>1107</v>
      </c>
      <c r="F258" s="137" t="s">
        <v>1108</v>
      </c>
      <c r="G258" s="138" t="s">
        <v>209</v>
      </c>
      <c r="H258" s="139">
        <v>3.3490000000000002</v>
      </c>
      <c r="I258" s="140">
        <v>10300</v>
      </c>
      <c r="J258" s="140">
        <f t="shared" si="40"/>
        <v>34494.699999999997</v>
      </c>
      <c r="K258" s="141"/>
      <c r="L258" s="25"/>
      <c r="M258" s="142" t="s">
        <v>1</v>
      </c>
      <c r="N258" s="112" t="s">
        <v>38</v>
      </c>
      <c r="O258" s="143">
        <v>0</v>
      </c>
      <c r="P258" s="143">
        <f t="shared" si="41"/>
        <v>0</v>
      </c>
      <c r="Q258" s="143">
        <v>0</v>
      </c>
      <c r="R258" s="143">
        <f t="shared" si="42"/>
        <v>0</v>
      </c>
      <c r="S258" s="143">
        <v>0</v>
      </c>
      <c r="T258" s="144">
        <f t="shared" si="43"/>
        <v>0</v>
      </c>
      <c r="AR258" s="145" t="s">
        <v>158</v>
      </c>
      <c r="AT258" s="145" t="s">
        <v>154</v>
      </c>
      <c r="AU258" s="145" t="s">
        <v>82</v>
      </c>
      <c r="AY258" s="13" t="s">
        <v>151</v>
      </c>
      <c r="BE258" s="146">
        <f t="shared" si="44"/>
        <v>34494.699999999997</v>
      </c>
      <c r="BF258" s="146">
        <f t="shared" si="45"/>
        <v>0</v>
      </c>
      <c r="BG258" s="146">
        <f t="shared" si="46"/>
        <v>0</v>
      </c>
      <c r="BH258" s="146">
        <f t="shared" si="47"/>
        <v>0</v>
      </c>
      <c r="BI258" s="146">
        <f t="shared" si="48"/>
        <v>0</v>
      </c>
      <c r="BJ258" s="13" t="s">
        <v>80</v>
      </c>
      <c r="BK258" s="146">
        <f t="shared" si="49"/>
        <v>34494.699999999997</v>
      </c>
      <c r="BL258" s="13" t="s">
        <v>158</v>
      </c>
      <c r="BM258" s="145" t="s">
        <v>1109</v>
      </c>
    </row>
    <row r="259" spans="2:65" s="11" customFormat="1" ht="22.9" customHeight="1" x14ac:dyDescent="0.2">
      <c r="B259" s="124"/>
      <c r="D259" s="125" t="s">
        <v>72</v>
      </c>
      <c r="E259" s="133" t="s">
        <v>298</v>
      </c>
      <c r="F259" s="133" t="s">
        <v>299</v>
      </c>
      <c r="J259" s="134">
        <f>BK259</f>
        <v>20270.419999999998</v>
      </c>
      <c r="L259" s="124"/>
      <c r="M259" s="128"/>
      <c r="P259" s="129">
        <f>P260</f>
        <v>46.981415999999996</v>
      </c>
      <c r="R259" s="129">
        <f>R260</f>
        <v>0</v>
      </c>
      <c r="T259" s="130">
        <f>T260</f>
        <v>0</v>
      </c>
      <c r="AR259" s="125" t="s">
        <v>80</v>
      </c>
      <c r="AT259" s="131" t="s">
        <v>72</v>
      </c>
      <c r="AU259" s="131" t="s">
        <v>80</v>
      </c>
      <c r="AY259" s="125" t="s">
        <v>151</v>
      </c>
      <c r="BK259" s="132">
        <f>BK260</f>
        <v>20270.419999999998</v>
      </c>
    </row>
    <row r="260" spans="2:65" s="1" customFormat="1" ht="16.5" customHeight="1" x14ac:dyDescent="0.2">
      <c r="B260" s="25"/>
      <c r="C260" s="135" t="s">
        <v>501</v>
      </c>
      <c r="D260" s="135" t="s">
        <v>154</v>
      </c>
      <c r="E260" s="136" t="s">
        <v>1110</v>
      </c>
      <c r="F260" s="137" t="s">
        <v>1111</v>
      </c>
      <c r="G260" s="138" t="s">
        <v>209</v>
      </c>
      <c r="H260" s="139">
        <v>56.536000000000001</v>
      </c>
      <c r="I260" s="140">
        <v>358.54</v>
      </c>
      <c r="J260" s="140">
        <f>ROUND(I260*H260,2)</f>
        <v>20270.419999999998</v>
      </c>
      <c r="K260" s="141"/>
      <c r="L260" s="25"/>
      <c r="M260" s="142" t="s">
        <v>1</v>
      </c>
      <c r="N260" s="112" t="s">
        <v>38</v>
      </c>
      <c r="O260" s="143">
        <v>0.83099999999999996</v>
      </c>
      <c r="P260" s="143">
        <f>O260*H260</f>
        <v>46.981415999999996</v>
      </c>
      <c r="Q260" s="143">
        <v>0</v>
      </c>
      <c r="R260" s="143">
        <f>Q260*H260</f>
        <v>0</v>
      </c>
      <c r="S260" s="143">
        <v>0</v>
      </c>
      <c r="T260" s="144">
        <f>S260*H260</f>
        <v>0</v>
      </c>
      <c r="AR260" s="145" t="s">
        <v>158</v>
      </c>
      <c r="AT260" s="145" t="s">
        <v>154</v>
      </c>
      <c r="AU260" s="145" t="s">
        <v>82</v>
      </c>
      <c r="AY260" s="13" t="s">
        <v>151</v>
      </c>
      <c r="BE260" s="146">
        <f>IF(N260="základní",J260,0)</f>
        <v>20270.419999999998</v>
      </c>
      <c r="BF260" s="146">
        <f>IF(N260="snížená",J260,0)</f>
        <v>0</v>
      </c>
      <c r="BG260" s="146">
        <f>IF(N260="zákl. přenesená",J260,0)</f>
        <v>0</v>
      </c>
      <c r="BH260" s="146">
        <f>IF(N260="sníž. přenesená",J260,0)</f>
        <v>0</v>
      </c>
      <c r="BI260" s="146">
        <f>IF(N260="nulová",J260,0)</f>
        <v>0</v>
      </c>
      <c r="BJ260" s="13" t="s">
        <v>80</v>
      </c>
      <c r="BK260" s="146">
        <f>ROUND(I260*H260,2)</f>
        <v>20270.419999999998</v>
      </c>
      <c r="BL260" s="13" t="s">
        <v>158</v>
      </c>
      <c r="BM260" s="145" t="s">
        <v>1112</v>
      </c>
    </row>
    <row r="261" spans="2:65" s="11" customFormat="1" ht="25.9" customHeight="1" x14ac:dyDescent="0.2">
      <c r="B261" s="124"/>
      <c r="D261" s="125" t="s">
        <v>72</v>
      </c>
      <c r="E261" s="126" t="s">
        <v>304</v>
      </c>
      <c r="F261" s="126" t="s">
        <v>305</v>
      </c>
      <c r="J261" s="127">
        <f>BK261</f>
        <v>4243488.5500000007</v>
      </c>
      <c r="L261" s="124"/>
      <c r="M261" s="128"/>
      <c r="P261" s="129">
        <f>P262+P275+P286+P299+P328+P347+P360+P377+P416+P427+P438+P455+P464+P468+P476</f>
        <v>2345.0237619999998</v>
      </c>
      <c r="R261" s="129">
        <f>R262+R275+R286+R299+R328+R347+R360+R377+R416+R427+R438+R455+R464+R468+R476</f>
        <v>49.522706153670995</v>
      </c>
      <c r="T261" s="130">
        <f>T262+T275+T286+T299+T328+T347+T360+T377+T416+T427+T438+T455+T464+T468+T476</f>
        <v>16.833939989999998</v>
      </c>
      <c r="AR261" s="125" t="s">
        <v>82</v>
      </c>
      <c r="AT261" s="131" t="s">
        <v>72</v>
      </c>
      <c r="AU261" s="131" t="s">
        <v>73</v>
      </c>
      <c r="AY261" s="125" t="s">
        <v>151</v>
      </c>
      <c r="BK261" s="132">
        <f>BK262+BK275+BK286+BK299+BK328+BK347+BK360+BK377+BK416+BK427+BK438+BK455+BK464+BK468+BK476</f>
        <v>4243488.5500000007</v>
      </c>
    </row>
    <row r="262" spans="2:65" s="11" customFormat="1" ht="22.9" customHeight="1" x14ac:dyDescent="0.2">
      <c r="B262" s="124"/>
      <c r="D262" s="125" t="s">
        <v>72</v>
      </c>
      <c r="E262" s="133" t="s">
        <v>306</v>
      </c>
      <c r="F262" s="133" t="s">
        <v>307</v>
      </c>
      <c r="J262" s="134">
        <f>BK262</f>
        <v>3686.1099999999997</v>
      </c>
      <c r="L262" s="124"/>
      <c r="M262" s="128"/>
      <c r="P262" s="129">
        <f>SUM(P263:P274)</f>
        <v>2.921967</v>
      </c>
      <c r="R262" s="129">
        <f>SUM(R263:R274)</f>
        <v>6.5353136000000006E-2</v>
      </c>
      <c r="T262" s="130">
        <f>SUM(T263:T274)</f>
        <v>0</v>
      </c>
      <c r="AR262" s="125" t="s">
        <v>82</v>
      </c>
      <c r="AT262" s="131" t="s">
        <v>72</v>
      </c>
      <c r="AU262" s="131" t="s">
        <v>80</v>
      </c>
      <c r="AY262" s="125" t="s">
        <v>151</v>
      </c>
      <c r="BK262" s="132">
        <f>SUM(BK263:BK274)</f>
        <v>3686.1099999999997</v>
      </c>
    </row>
    <row r="263" spans="2:65" s="1" customFormat="1" ht="24.2" customHeight="1" x14ac:dyDescent="0.2">
      <c r="B263" s="25"/>
      <c r="C263" s="135" t="s">
        <v>503</v>
      </c>
      <c r="D263" s="135" t="s">
        <v>154</v>
      </c>
      <c r="E263" s="136" t="s">
        <v>309</v>
      </c>
      <c r="F263" s="137" t="s">
        <v>310</v>
      </c>
      <c r="G263" s="138" t="s">
        <v>162</v>
      </c>
      <c r="H263" s="139">
        <v>2.96</v>
      </c>
      <c r="I263" s="140">
        <v>11.86</v>
      </c>
      <c r="J263" s="140">
        <f>ROUND(I263*H263,2)</f>
        <v>35.11</v>
      </c>
      <c r="K263" s="141"/>
      <c r="L263" s="25"/>
      <c r="M263" s="142" t="s">
        <v>1</v>
      </c>
      <c r="N263" s="112" t="s">
        <v>38</v>
      </c>
      <c r="O263" s="143">
        <v>2.4E-2</v>
      </c>
      <c r="P263" s="143">
        <f>O263*H263</f>
        <v>7.1040000000000006E-2</v>
      </c>
      <c r="Q263" s="143">
        <v>0</v>
      </c>
      <c r="R263" s="143">
        <f>Q263*H263</f>
        <v>0</v>
      </c>
      <c r="S263" s="143">
        <v>0</v>
      </c>
      <c r="T263" s="144">
        <f>S263*H263</f>
        <v>0</v>
      </c>
      <c r="AR263" s="145" t="s">
        <v>220</v>
      </c>
      <c r="AT263" s="145" t="s">
        <v>154</v>
      </c>
      <c r="AU263" s="145" t="s">
        <v>82</v>
      </c>
      <c r="AY263" s="13" t="s">
        <v>151</v>
      </c>
      <c r="BE263" s="146">
        <f>IF(N263="základní",J263,0)</f>
        <v>35.11</v>
      </c>
      <c r="BF263" s="146">
        <f>IF(N263="snížená",J263,0)</f>
        <v>0</v>
      </c>
      <c r="BG263" s="146">
        <f>IF(N263="zákl. přenesená",J263,0)</f>
        <v>0</v>
      </c>
      <c r="BH263" s="146">
        <f>IF(N263="sníž. přenesená",J263,0)</f>
        <v>0</v>
      </c>
      <c r="BI263" s="146">
        <f>IF(N263="nulová",J263,0)</f>
        <v>0</v>
      </c>
      <c r="BJ263" s="13" t="s">
        <v>80</v>
      </c>
      <c r="BK263" s="146">
        <f>ROUND(I263*H263,2)</f>
        <v>35.11</v>
      </c>
      <c r="BL263" s="13" t="s">
        <v>220</v>
      </c>
      <c r="BM263" s="145" t="s">
        <v>1113</v>
      </c>
    </row>
    <row r="264" spans="2:65" s="1" customFormat="1" ht="16.5" customHeight="1" x14ac:dyDescent="0.2">
      <c r="B264" s="25"/>
      <c r="C264" s="150" t="s">
        <v>507</v>
      </c>
      <c r="D264" s="150" t="s">
        <v>313</v>
      </c>
      <c r="E264" s="151" t="s">
        <v>314</v>
      </c>
      <c r="F264" s="152" t="s">
        <v>315</v>
      </c>
      <c r="G264" s="153" t="s">
        <v>209</v>
      </c>
      <c r="H264" s="154">
        <v>1E-3</v>
      </c>
      <c r="I264" s="155">
        <v>85700</v>
      </c>
      <c r="J264" s="155">
        <f>ROUND(I264*H264,2)</f>
        <v>85.7</v>
      </c>
      <c r="K264" s="156"/>
      <c r="L264" s="157"/>
      <c r="M264" s="158" t="s">
        <v>1</v>
      </c>
      <c r="N264" s="159" t="s">
        <v>38</v>
      </c>
      <c r="O264" s="143">
        <v>0</v>
      </c>
      <c r="P264" s="143">
        <f>O264*H264</f>
        <v>0</v>
      </c>
      <c r="Q264" s="143">
        <v>1</v>
      </c>
      <c r="R264" s="143">
        <f>Q264*H264</f>
        <v>1E-3</v>
      </c>
      <c r="S264" s="143">
        <v>0</v>
      </c>
      <c r="T264" s="144">
        <f>S264*H264</f>
        <v>0</v>
      </c>
      <c r="AR264" s="145" t="s">
        <v>286</v>
      </c>
      <c r="AT264" s="145" t="s">
        <v>313</v>
      </c>
      <c r="AU264" s="145" t="s">
        <v>82</v>
      </c>
      <c r="AY264" s="13" t="s">
        <v>151</v>
      </c>
      <c r="BE264" s="146">
        <f>IF(N264="základní",J264,0)</f>
        <v>85.7</v>
      </c>
      <c r="BF264" s="146">
        <f>IF(N264="snížená",J264,0)</f>
        <v>0</v>
      </c>
      <c r="BG264" s="146">
        <f>IF(N264="zákl. přenesená",J264,0)</f>
        <v>0</v>
      </c>
      <c r="BH264" s="146">
        <f>IF(N264="sníž. přenesená",J264,0)</f>
        <v>0</v>
      </c>
      <c r="BI264" s="146">
        <f>IF(N264="nulová",J264,0)</f>
        <v>0</v>
      </c>
      <c r="BJ264" s="13" t="s">
        <v>80</v>
      </c>
      <c r="BK264" s="146">
        <f>ROUND(I264*H264,2)</f>
        <v>85.7</v>
      </c>
      <c r="BL264" s="13" t="s">
        <v>220</v>
      </c>
      <c r="BM264" s="145" t="s">
        <v>1114</v>
      </c>
    </row>
    <row r="265" spans="2:65" s="1" customFormat="1" ht="24.2" customHeight="1" x14ac:dyDescent="0.2">
      <c r="B265" s="25"/>
      <c r="C265" s="135" t="s">
        <v>511</v>
      </c>
      <c r="D265" s="135" t="s">
        <v>154</v>
      </c>
      <c r="E265" s="136" t="s">
        <v>1115</v>
      </c>
      <c r="F265" s="137" t="s">
        <v>1116</v>
      </c>
      <c r="G265" s="138" t="s">
        <v>162</v>
      </c>
      <c r="H265" s="139">
        <v>4.2880000000000003</v>
      </c>
      <c r="I265" s="140">
        <v>25.93</v>
      </c>
      <c r="J265" s="140">
        <f>ROUND(I265*H265,2)</f>
        <v>111.19</v>
      </c>
      <c r="K265" s="141"/>
      <c r="L265" s="25"/>
      <c r="M265" s="142" t="s">
        <v>1</v>
      </c>
      <c r="N265" s="112" t="s">
        <v>38</v>
      </c>
      <c r="O265" s="143">
        <v>5.3999999999999999E-2</v>
      </c>
      <c r="P265" s="143">
        <f>O265*H265</f>
        <v>0.23155200000000001</v>
      </c>
      <c r="Q265" s="143">
        <v>0</v>
      </c>
      <c r="R265" s="143">
        <f>Q265*H265</f>
        <v>0</v>
      </c>
      <c r="S265" s="143">
        <v>0</v>
      </c>
      <c r="T265" s="144">
        <f>S265*H265</f>
        <v>0</v>
      </c>
      <c r="AR265" s="145" t="s">
        <v>220</v>
      </c>
      <c r="AT265" s="145" t="s">
        <v>154</v>
      </c>
      <c r="AU265" s="145" t="s">
        <v>82</v>
      </c>
      <c r="AY265" s="13" t="s">
        <v>151</v>
      </c>
      <c r="BE265" s="146">
        <f>IF(N265="základní",J265,0)</f>
        <v>111.19</v>
      </c>
      <c r="BF265" s="146">
        <f>IF(N265="snížená",J265,0)</f>
        <v>0</v>
      </c>
      <c r="BG265" s="146">
        <f>IF(N265="zákl. přenesená",J265,0)</f>
        <v>0</v>
      </c>
      <c r="BH265" s="146">
        <f>IF(N265="sníž. přenesená",J265,0)</f>
        <v>0</v>
      </c>
      <c r="BI265" s="146">
        <f>IF(N265="nulová",J265,0)</f>
        <v>0</v>
      </c>
      <c r="BJ265" s="13" t="s">
        <v>80</v>
      </c>
      <c r="BK265" s="146">
        <f>ROUND(I265*H265,2)</f>
        <v>111.19</v>
      </c>
      <c r="BL265" s="13" t="s">
        <v>220</v>
      </c>
      <c r="BM265" s="145" t="s">
        <v>1117</v>
      </c>
    </row>
    <row r="266" spans="2:65" s="1" customFormat="1" ht="16.5" customHeight="1" x14ac:dyDescent="0.2">
      <c r="B266" s="25"/>
      <c r="C266" s="150" t="s">
        <v>515</v>
      </c>
      <c r="D266" s="150" t="s">
        <v>313</v>
      </c>
      <c r="E266" s="151" t="s">
        <v>314</v>
      </c>
      <c r="F266" s="152" t="s">
        <v>315</v>
      </c>
      <c r="G266" s="153" t="s">
        <v>209</v>
      </c>
      <c r="H266" s="154">
        <v>1E-3</v>
      </c>
      <c r="I266" s="155">
        <v>85700</v>
      </c>
      <c r="J266" s="155">
        <f>ROUND(I266*H266,2)</f>
        <v>85.7</v>
      </c>
      <c r="K266" s="156"/>
      <c r="L266" s="157"/>
      <c r="M266" s="158" t="s">
        <v>1</v>
      </c>
      <c r="N266" s="159" t="s">
        <v>38</v>
      </c>
      <c r="O266" s="143">
        <v>0</v>
      </c>
      <c r="P266" s="143">
        <f>O266*H266</f>
        <v>0</v>
      </c>
      <c r="Q266" s="143">
        <v>1</v>
      </c>
      <c r="R266" s="143">
        <f>Q266*H266</f>
        <v>1E-3</v>
      </c>
      <c r="S266" s="143">
        <v>0</v>
      </c>
      <c r="T266" s="144">
        <f>S266*H266</f>
        <v>0</v>
      </c>
      <c r="AR266" s="145" t="s">
        <v>286</v>
      </c>
      <c r="AT266" s="145" t="s">
        <v>313</v>
      </c>
      <c r="AU266" s="145" t="s">
        <v>82</v>
      </c>
      <c r="AY266" s="13" t="s">
        <v>151</v>
      </c>
      <c r="BE266" s="146">
        <f>IF(N266="základní",J266,0)</f>
        <v>85.7</v>
      </c>
      <c r="BF266" s="146">
        <f>IF(N266="snížená",J266,0)</f>
        <v>0</v>
      </c>
      <c r="BG266" s="146">
        <f>IF(N266="zákl. přenesená",J266,0)</f>
        <v>0</v>
      </c>
      <c r="BH266" s="146">
        <f>IF(N266="sníž. přenesená",J266,0)</f>
        <v>0</v>
      </c>
      <c r="BI266" s="146">
        <f>IF(N266="nulová",J266,0)</f>
        <v>0</v>
      </c>
      <c r="BJ266" s="13" t="s">
        <v>80</v>
      </c>
      <c r="BK266" s="146">
        <f>ROUND(I266*H266,2)</f>
        <v>85.7</v>
      </c>
      <c r="BL266" s="13" t="s">
        <v>220</v>
      </c>
      <c r="BM266" s="145" t="s">
        <v>1118</v>
      </c>
    </row>
    <row r="267" spans="2:65" s="1" customFormat="1" ht="24.2" customHeight="1" x14ac:dyDescent="0.2">
      <c r="B267" s="25"/>
      <c r="C267" s="135" t="s">
        <v>519</v>
      </c>
      <c r="D267" s="135" t="s">
        <v>154</v>
      </c>
      <c r="E267" s="136" t="s">
        <v>318</v>
      </c>
      <c r="F267" s="137" t="s">
        <v>319</v>
      </c>
      <c r="G267" s="138" t="s">
        <v>162</v>
      </c>
      <c r="H267" s="139">
        <v>5.92</v>
      </c>
      <c r="I267" s="140">
        <v>123.58</v>
      </c>
      <c r="J267" s="140">
        <f>ROUND(I267*H267,2)</f>
        <v>731.59</v>
      </c>
      <c r="K267" s="141"/>
      <c r="L267" s="25"/>
      <c r="M267" s="142" t="s">
        <v>1</v>
      </c>
      <c r="N267" s="112" t="s">
        <v>38</v>
      </c>
      <c r="O267" s="143">
        <v>0.222</v>
      </c>
      <c r="P267" s="143">
        <f>O267*H267</f>
        <v>1.3142400000000001</v>
      </c>
      <c r="Q267" s="143">
        <v>3.9825E-4</v>
      </c>
      <c r="R267" s="143">
        <f>Q267*H267</f>
        <v>2.3576399999999998E-3</v>
      </c>
      <c r="S267" s="143">
        <v>0</v>
      </c>
      <c r="T267" s="144">
        <f>S267*H267</f>
        <v>0</v>
      </c>
      <c r="AR267" s="145" t="s">
        <v>220</v>
      </c>
      <c r="AT267" s="145" t="s">
        <v>154</v>
      </c>
      <c r="AU267" s="145" t="s">
        <v>82</v>
      </c>
      <c r="AY267" s="13" t="s">
        <v>151</v>
      </c>
      <c r="BE267" s="146">
        <f>IF(N267="základní",J267,0)</f>
        <v>731.59</v>
      </c>
      <c r="BF267" s="146">
        <f>IF(N267="snížená",J267,0)</f>
        <v>0</v>
      </c>
      <c r="BG267" s="146">
        <f>IF(N267="zákl. přenesená",J267,0)</f>
        <v>0</v>
      </c>
      <c r="BH267" s="146">
        <f>IF(N267="sníž. přenesená",J267,0)</f>
        <v>0</v>
      </c>
      <c r="BI267" s="146">
        <f>IF(N267="nulová",J267,0)</f>
        <v>0</v>
      </c>
      <c r="BJ267" s="13" t="s">
        <v>80</v>
      </c>
      <c r="BK267" s="146">
        <f>ROUND(I267*H267,2)</f>
        <v>731.59</v>
      </c>
      <c r="BL267" s="13" t="s">
        <v>220</v>
      </c>
      <c r="BM267" s="145" t="s">
        <v>1119</v>
      </c>
    </row>
    <row r="268" spans="2:65" s="1" customFormat="1" ht="19.5" x14ac:dyDescent="0.2">
      <c r="B268" s="25"/>
      <c r="D268" s="147" t="s">
        <v>167</v>
      </c>
      <c r="F268" s="148" t="s">
        <v>321</v>
      </c>
      <c r="L268" s="25"/>
      <c r="M268" s="149"/>
      <c r="T268" s="49"/>
      <c r="AT268" s="13" t="s">
        <v>167</v>
      </c>
      <c r="AU268" s="13" t="s">
        <v>82</v>
      </c>
    </row>
    <row r="269" spans="2:65" s="1" customFormat="1" ht="37.9" customHeight="1" x14ac:dyDescent="0.2">
      <c r="B269" s="25"/>
      <c r="C269" s="150" t="s">
        <v>523</v>
      </c>
      <c r="D269" s="150" t="s">
        <v>313</v>
      </c>
      <c r="E269" s="151" t="s">
        <v>323</v>
      </c>
      <c r="F269" s="152" t="s">
        <v>324</v>
      </c>
      <c r="G269" s="153" t="s">
        <v>162</v>
      </c>
      <c r="H269" s="154">
        <v>3.45</v>
      </c>
      <c r="I269" s="155">
        <v>179</v>
      </c>
      <c r="J269" s="155">
        <f t="shared" ref="J269:J274" si="50">ROUND(I269*H269,2)</f>
        <v>617.54999999999995</v>
      </c>
      <c r="K269" s="156"/>
      <c r="L269" s="157"/>
      <c r="M269" s="158" t="s">
        <v>1</v>
      </c>
      <c r="N269" s="159" t="s">
        <v>38</v>
      </c>
      <c r="O269" s="143">
        <v>0</v>
      </c>
      <c r="P269" s="143">
        <f t="shared" ref="P269:P274" si="51">O269*H269</f>
        <v>0</v>
      </c>
      <c r="Q269" s="143">
        <v>4.4999999999999997E-3</v>
      </c>
      <c r="R269" s="143">
        <f t="shared" ref="R269:R274" si="52">Q269*H269</f>
        <v>1.5524999999999999E-2</v>
      </c>
      <c r="S269" s="143">
        <v>0</v>
      </c>
      <c r="T269" s="144">
        <f t="shared" ref="T269:T274" si="53">S269*H269</f>
        <v>0</v>
      </c>
      <c r="AR269" s="145" t="s">
        <v>286</v>
      </c>
      <c r="AT269" s="145" t="s">
        <v>313</v>
      </c>
      <c r="AU269" s="145" t="s">
        <v>82</v>
      </c>
      <c r="AY269" s="13" t="s">
        <v>151</v>
      </c>
      <c r="BE269" s="146">
        <f t="shared" ref="BE269:BE274" si="54">IF(N269="základní",J269,0)</f>
        <v>617.54999999999995</v>
      </c>
      <c r="BF269" s="146">
        <f t="shared" ref="BF269:BF274" si="55">IF(N269="snížená",J269,0)</f>
        <v>0</v>
      </c>
      <c r="BG269" s="146">
        <f t="shared" ref="BG269:BG274" si="56">IF(N269="zákl. přenesená",J269,0)</f>
        <v>0</v>
      </c>
      <c r="BH269" s="146">
        <f t="shared" ref="BH269:BH274" si="57">IF(N269="sníž. přenesená",J269,0)</f>
        <v>0</v>
      </c>
      <c r="BI269" s="146">
        <f t="shared" ref="BI269:BI274" si="58">IF(N269="nulová",J269,0)</f>
        <v>0</v>
      </c>
      <c r="BJ269" s="13" t="s">
        <v>80</v>
      </c>
      <c r="BK269" s="146">
        <f t="shared" ref="BK269:BK274" si="59">ROUND(I269*H269,2)</f>
        <v>617.54999999999995</v>
      </c>
      <c r="BL269" s="13" t="s">
        <v>220</v>
      </c>
      <c r="BM269" s="145" t="s">
        <v>1120</v>
      </c>
    </row>
    <row r="270" spans="2:65" s="1" customFormat="1" ht="44.25" customHeight="1" x14ac:dyDescent="0.2">
      <c r="B270" s="25"/>
      <c r="C270" s="150" t="s">
        <v>527</v>
      </c>
      <c r="D270" s="150" t="s">
        <v>313</v>
      </c>
      <c r="E270" s="151" t="s">
        <v>327</v>
      </c>
      <c r="F270" s="152" t="s">
        <v>328</v>
      </c>
      <c r="G270" s="153" t="s">
        <v>162</v>
      </c>
      <c r="H270" s="154">
        <v>3.45</v>
      </c>
      <c r="I270" s="155">
        <v>173</v>
      </c>
      <c r="J270" s="155">
        <f t="shared" si="50"/>
        <v>596.85</v>
      </c>
      <c r="K270" s="156"/>
      <c r="L270" s="157"/>
      <c r="M270" s="158" t="s">
        <v>1</v>
      </c>
      <c r="N270" s="159" t="s">
        <v>38</v>
      </c>
      <c r="O270" s="143">
        <v>0</v>
      </c>
      <c r="P270" s="143">
        <f t="shared" si="51"/>
        <v>0</v>
      </c>
      <c r="Q270" s="143">
        <v>5.4000000000000003E-3</v>
      </c>
      <c r="R270" s="143">
        <f t="shared" si="52"/>
        <v>1.8630000000000001E-2</v>
      </c>
      <c r="S270" s="143">
        <v>0</v>
      </c>
      <c r="T270" s="144">
        <f t="shared" si="53"/>
        <v>0</v>
      </c>
      <c r="AR270" s="145" t="s">
        <v>286</v>
      </c>
      <c r="AT270" s="145" t="s">
        <v>313</v>
      </c>
      <c r="AU270" s="145" t="s">
        <v>82</v>
      </c>
      <c r="AY270" s="13" t="s">
        <v>151</v>
      </c>
      <c r="BE270" s="146">
        <f t="shared" si="54"/>
        <v>596.85</v>
      </c>
      <c r="BF270" s="146">
        <f t="shared" si="55"/>
        <v>0</v>
      </c>
      <c r="BG270" s="146">
        <f t="shared" si="56"/>
        <v>0</v>
      </c>
      <c r="BH270" s="146">
        <f t="shared" si="57"/>
        <v>0</v>
      </c>
      <c r="BI270" s="146">
        <f t="shared" si="58"/>
        <v>0</v>
      </c>
      <c r="BJ270" s="13" t="s">
        <v>80</v>
      </c>
      <c r="BK270" s="146">
        <f t="shared" si="59"/>
        <v>596.85</v>
      </c>
      <c r="BL270" s="13" t="s">
        <v>220</v>
      </c>
      <c r="BM270" s="145" t="s">
        <v>1121</v>
      </c>
    </row>
    <row r="271" spans="2:65" s="1" customFormat="1" ht="24.2" customHeight="1" x14ac:dyDescent="0.2">
      <c r="B271" s="25"/>
      <c r="C271" s="135" t="s">
        <v>531</v>
      </c>
      <c r="D271" s="135" t="s">
        <v>154</v>
      </c>
      <c r="E271" s="136" t="s">
        <v>1122</v>
      </c>
      <c r="F271" s="137" t="s">
        <v>1123</v>
      </c>
      <c r="G271" s="138" t="s">
        <v>162</v>
      </c>
      <c r="H271" s="139">
        <v>4.2880000000000003</v>
      </c>
      <c r="I271" s="140">
        <v>141.61000000000001</v>
      </c>
      <c r="J271" s="140">
        <f t="shared" si="50"/>
        <v>607.22</v>
      </c>
      <c r="K271" s="141"/>
      <c r="L271" s="25"/>
      <c r="M271" s="142" t="s">
        <v>1</v>
      </c>
      <c r="N271" s="112" t="s">
        <v>38</v>
      </c>
      <c r="O271" s="143">
        <v>0.26</v>
      </c>
      <c r="P271" s="143">
        <f t="shared" si="51"/>
        <v>1.1148800000000001</v>
      </c>
      <c r="Q271" s="143">
        <v>3.9825E-4</v>
      </c>
      <c r="R271" s="143">
        <f t="shared" si="52"/>
        <v>1.7076960000000001E-3</v>
      </c>
      <c r="S271" s="143">
        <v>0</v>
      </c>
      <c r="T271" s="144">
        <f t="shared" si="53"/>
        <v>0</v>
      </c>
      <c r="AR271" s="145" t="s">
        <v>220</v>
      </c>
      <c r="AT271" s="145" t="s">
        <v>154</v>
      </c>
      <c r="AU271" s="145" t="s">
        <v>82</v>
      </c>
      <c r="AY271" s="13" t="s">
        <v>151</v>
      </c>
      <c r="BE271" s="146">
        <f t="shared" si="54"/>
        <v>607.22</v>
      </c>
      <c r="BF271" s="146">
        <f t="shared" si="55"/>
        <v>0</v>
      </c>
      <c r="BG271" s="146">
        <f t="shared" si="56"/>
        <v>0</v>
      </c>
      <c r="BH271" s="146">
        <f t="shared" si="57"/>
        <v>0</v>
      </c>
      <c r="BI271" s="146">
        <f t="shared" si="58"/>
        <v>0</v>
      </c>
      <c r="BJ271" s="13" t="s">
        <v>80</v>
      </c>
      <c r="BK271" s="146">
        <f t="shared" si="59"/>
        <v>607.22</v>
      </c>
      <c r="BL271" s="13" t="s">
        <v>220</v>
      </c>
      <c r="BM271" s="145" t="s">
        <v>1124</v>
      </c>
    </row>
    <row r="272" spans="2:65" s="1" customFormat="1" ht="37.9" customHeight="1" x14ac:dyDescent="0.2">
      <c r="B272" s="25"/>
      <c r="C272" s="150" t="s">
        <v>535</v>
      </c>
      <c r="D272" s="150" t="s">
        <v>313</v>
      </c>
      <c r="E272" s="151" t="s">
        <v>1125</v>
      </c>
      <c r="F272" s="152" t="s">
        <v>1126</v>
      </c>
      <c r="G272" s="153" t="s">
        <v>162</v>
      </c>
      <c r="H272" s="154">
        <v>5.2359999999999998</v>
      </c>
      <c r="I272" s="155">
        <v>133</v>
      </c>
      <c r="J272" s="155">
        <f t="shared" si="50"/>
        <v>696.39</v>
      </c>
      <c r="K272" s="156"/>
      <c r="L272" s="157"/>
      <c r="M272" s="158" t="s">
        <v>1</v>
      </c>
      <c r="N272" s="159" t="s">
        <v>38</v>
      </c>
      <c r="O272" s="143">
        <v>0</v>
      </c>
      <c r="P272" s="143">
        <f t="shared" si="51"/>
        <v>0</v>
      </c>
      <c r="Q272" s="143">
        <v>4.7999999999999996E-3</v>
      </c>
      <c r="R272" s="143">
        <f t="shared" si="52"/>
        <v>2.5132799999999997E-2</v>
      </c>
      <c r="S272" s="143">
        <v>0</v>
      </c>
      <c r="T272" s="144">
        <f t="shared" si="53"/>
        <v>0</v>
      </c>
      <c r="AR272" s="145" t="s">
        <v>286</v>
      </c>
      <c r="AT272" s="145" t="s">
        <v>313</v>
      </c>
      <c r="AU272" s="145" t="s">
        <v>82</v>
      </c>
      <c r="AY272" s="13" t="s">
        <v>151</v>
      </c>
      <c r="BE272" s="146">
        <f t="shared" si="54"/>
        <v>696.39</v>
      </c>
      <c r="BF272" s="146">
        <f t="shared" si="55"/>
        <v>0</v>
      </c>
      <c r="BG272" s="146">
        <f t="shared" si="56"/>
        <v>0</v>
      </c>
      <c r="BH272" s="146">
        <f t="shared" si="57"/>
        <v>0</v>
      </c>
      <c r="BI272" s="146">
        <f t="shared" si="58"/>
        <v>0</v>
      </c>
      <c r="BJ272" s="13" t="s">
        <v>80</v>
      </c>
      <c r="BK272" s="146">
        <f t="shared" si="59"/>
        <v>696.39</v>
      </c>
      <c r="BL272" s="13" t="s">
        <v>220</v>
      </c>
      <c r="BM272" s="145" t="s">
        <v>1127</v>
      </c>
    </row>
    <row r="273" spans="2:65" s="1" customFormat="1" ht="24.2" customHeight="1" x14ac:dyDescent="0.2">
      <c r="B273" s="25"/>
      <c r="C273" s="135" t="s">
        <v>541</v>
      </c>
      <c r="D273" s="135" t="s">
        <v>154</v>
      </c>
      <c r="E273" s="136" t="s">
        <v>331</v>
      </c>
      <c r="F273" s="137" t="s">
        <v>332</v>
      </c>
      <c r="G273" s="138" t="s">
        <v>209</v>
      </c>
      <c r="H273" s="139">
        <v>6.5000000000000002E-2</v>
      </c>
      <c r="I273" s="140">
        <v>1190.4100000000001</v>
      </c>
      <c r="J273" s="140">
        <f t="shared" si="50"/>
        <v>77.38</v>
      </c>
      <c r="K273" s="141"/>
      <c r="L273" s="25"/>
      <c r="M273" s="142" t="s">
        <v>1</v>
      </c>
      <c r="N273" s="112" t="s">
        <v>38</v>
      </c>
      <c r="O273" s="143">
        <v>1.5669999999999999</v>
      </c>
      <c r="P273" s="143">
        <f t="shared" si="51"/>
        <v>0.101855</v>
      </c>
      <c r="Q273" s="143">
        <v>0</v>
      </c>
      <c r="R273" s="143">
        <f t="shared" si="52"/>
        <v>0</v>
      </c>
      <c r="S273" s="143">
        <v>0</v>
      </c>
      <c r="T273" s="144">
        <f t="shared" si="53"/>
        <v>0</v>
      </c>
      <c r="AR273" s="145" t="s">
        <v>220</v>
      </c>
      <c r="AT273" s="145" t="s">
        <v>154</v>
      </c>
      <c r="AU273" s="145" t="s">
        <v>82</v>
      </c>
      <c r="AY273" s="13" t="s">
        <v>151</v>
      </c>
      <c r="BE273" s="146">
        <f t="shared" si="54"/>
        <v>77.38</v>
      </c>
      <c r="BF273" s="146">
        <f t="shared" si="55"/>
        <v>0</v>
      </c>
      <c r="BG273" s="146">
        <f t="shared" si="56"/>
        <v>0</v>
      </c>
      <c r="BH273" s="146">
        <f t="shared" si="57"/>
        <v>0</v>
      </c>
      <c r="BI273" s="146">
        <f t="shared" si="58"/>
        <v>0</v>
      </c>
      <c r="BJ273" s="13" t="s">
        <v>80</v>
      </c>
      <c r="BK273" s="146">
        <f t="shared" si="59"/>
        <v>77.38</v>
      </c>
      <c r="BL273" s="13" t="s">
        <v>220</v>
      </c>
      <c r="BM273" s="145" t="s">
        <v>1128</v>
      </c>
    </row>
    <row r="274" spans="2:65" s="1" customFormat="1" ht="24.2" customHeight="1" x14ac:dyDescent="0.2">
      <c r="B274" s="25"/>
      <c r="C274" s="135" t="s">
        <v>545</v>
      </c>
      <c r="D274" s="135" t="s">
        <v>154</v>
      </c>
      <c r="E274" s="136" t="s">
        <v>335</v>
      </c>
      <c r="F274" s="137" t="s">
        <v>336</v>
      </c>
      <c r="G274" s="138" t="s">
        <v>209</v>
      </c>
      <c r="H274" s="139">
        <v>6.5000000000000002E-2</v>
      </c>
      <c r="I274" s="140">
        <v>637.34</v>
      </c>
      <c r="J274" s="140">
        <f t="shared" si="50"/>
        <v>41.43</v>
      </c>
      <c r="K274" s="141"/>
      <c r="L274" s="25"/>
      <c r="M274" s="142" t="s">
        <v>1</v>
      </c>
      <c r="N274" s="112" t="s">
        <v>38</v>
      </c>
      <c r="O274" s="143">
        <v>1.36</v>
      </c>
      <c r="P274" s="143">
        <f t="shared" si="51"/>
        <v>8.8400000000000006E-2</v>
      </c>
      <c r="Q274" s="143">
        <v>0</v>
      </c>
      <c r="R274" s="143">
        <f t="shared" si="52"/>
        <v>0</v>
      </c>
      <c r="S274" s="143">
        <v>0</v>
      </c>
      <c r="T274" s="144">
        <f t="shared" si="53"/>
        <v>0</v>
      </c>
      <c r="AR274" s="145" t="s">
        <v>220</v>
      </c>
      <c r="AT274" s="145" t="s">
        <v>154</v>
      </c>
      <c r="AU274" s="145" t="s">
        <v>82</v>
      </c>
      <c r="AY274" s="13" t="s">
        <v>151</v>
      </c>
      <c r="BE274" s="146">
        <f t="shared" si="54"/>
        <v>41.43</v>
      </c>
      <c r="BF274" s="146">
        <f t="shared" si="55"/>
        <v>0</v>
      </c>
      <c r="BG274" s="146">
        <f t="shared" si="56"/>
        <v>0</v>
      </c>
      <c r="BH274" s="146">
        <f t="shared" si="57"/>
        <v>0</v>
      </c>
      <c r="BI274" s="146">
        <f t="shared" si="58"/>
        <v>0</v>
      </c>
      <c r="BJ274" s="13" t="s">
        <v>80</v>
      </c>
      <c r="BK274" s="146">
        <f t="shared" si="59"/>
        <v>41.43</v>
      </c>
      <c r="BL274" s="13" t="s">
        <v>220</v>
      </c>
      <c r="BM274" s="145" t="s">
        <v>1129</v>
      </c>
    </row>
    <row r="275" spans="2:65" s="11" customFormat="1" ht="22.9" customHeight="1" x14ac:dyDescent="0.2">
      <c r="B275" s="124"/>
      <c r="D275" s="125" t="s">
        <v>72</v>
      </c>
      <c r="E275" s="133" t="s">
        <v>1130</v>
      </c>
      <c r="F275" s="133" t="s">
        <v>1131</v>
      </c>
      <c r="J275" s="134">
        <f>BK275</f>
        <v>20792.79</v>
      </c>
      <c r="L275" s="124"/>
      <c r="M275" s="128"/>
      <c r="P275" s="129">
        <f>SUM(P276:P285)</f>
        <v>10.401085</v>
      </c>
      <c r="R275" s="129">
        <f>SUM(R276:R285)</f>
        <v>8.5006049899999991E-2</v>
      </c>
      <c r="T275" s="130">
        <f>SUM(T276:T285)</f>
        <v>0</v>
      </c>
      <c r="AR275" s="125" t="s">
        <v>82</v>
      </c>
      <c r="AT275" s="131" t="s">
        <v>72</v>
      </c>
      <c r="AU275" s="131" t="s">
        <v>80</v>
      </c>
      <c r="AY275" s="125" t="s">
        <v>151</v>
      </c>
      <c r="BK275" s="132">
        <f>SUM(BK276:BK285)</f>
        <v>20792.79</v>
      </c>
    </row>
    <row r="276" spans="2:65" s="1" customFormat="1" ht="37.9" customHeight="1" x14ac:dyDescent="0.2">
      <c r="B276" s="25"/>
      <c r="C276" s="135" t="s">
        <v>549</v>
      </c>
      <c r="D276" s="135" t="s">
        <v>154</v>
      </c>
      <c r="E276" s="136" t="s">
        <v>1132</v>
      </c>
      <c r="F276" s="137" t="s">
        <v>1133</v>
      </c>
      <c r="G276" s="138" t="s">
        <v>483</v>
      </c>
      <c r="H276" s="139">
        <v>13.48</v>
      </c>
      <c r="I276" s="140">
        <v>193.17</v>
      </c>
      <c r="J276" s="140">
        <f t="shared" ref="J276:J285" si="60">ROUND(I276*H276,2)</f>
        <v>2603.9299999999998</v>
      </c>
      <c r="K276" s="141"/>
      <c r="L276" s="25"/>
      <c r="M276" s="142" t="s">
        <v>1</v>
      </c>
      <c r="N276" s="112" t="s">
        <v>38</v>
      </c>
      <c r="O276" s="143">
        <v>0.11</v>
      </c>
      <c r="P276" s="143">
        <f t="shared" ref="P276:P285" si="61">O276*H276</f>
        <v>1.4828000000000001</v>
      </c>
      <c r="Q276" s="143">
        <v>6.0479999999999996E-4</v>
      </c>
      <c r="R276" s="143">
        <f t="shared" ref="R276:R285" si="62">Q276*H276</f>
        <v>8.1527040000000002E-3</v>
      </c>
      <c r="S276" s="143">
        <v>0</v>
      </c>
      <c r="T276" s="144">
        <f t="shared" ref="T276:T285" si="63">S276*H276</f>
        <v>0</v>
      </c>
      <c r="AR276" s="145" t="s">
        <v>220</v>
      </c>
      <c r="AT276" s="145" t="s">
        <v>154</v>
      </c>
      <c r="AU276" s="145" t="s">
        <v>82</v>
      </c>
      <c r="AY276" s="13" t="s">
        <v>151</v>
      </c>
      <c r="BE276" s="146">
        <f t="shared" ref="BE276:BE285" si="64">IF(N276="základní",J276,0)</f>
        <v>2603.9299999999998</v>
      </c>
      <c r="BF276" s="146">
        <f t="shared" ref="BF276:BF285" si="65">IF(N276="snížená",J276,0)</f>
        <v>0</v>
      </c>
      <c r="BG276" s="146">
        <f t="shared" ref="BG276:BG285" si="66">IF(N276="zákl. přenesená",J276,0)</f>
        <v>0</v>
      </c>
      <c r="BH276" s="146">
        <f t="shared" ref="BH276:BH285" si="67">IF(N276="sníž. přenesená",J276,0)</f>
        <v>0</v>
      </c>
      <c r="BI276" s="146">
        <f t="shared" ref="BI276:BI285" si="68">IF(N276="nulová",J276,0)</f>
        <v>0</v>
      </c>
      <c r="BJ276" s="13" t="s">
        <v>80</v>
      </c>
      <c r="BK276" s="146">
        <f t="shared" ref="BK276:BK285" si="69">ROUND(I276*H276,2)</f>
        <v>2603.9299999999998</v>
      </c>
      <c r="BL276" s="13" t="s">
        <v>220</v>
      </c>
      <c r="BM276" s="145" t="s">
        <v>1134</v>
      </c>
    </row>
    <row r="277" spans="2:65" s="1" customFormat="1" ht="37.9" customHeight="1" x14ac:dyDescent="0.2">
      <c r="B277" s="25"/>
      <c r="C277" s="135" t="s">
        <v>553</v>
      </c>
      <c r="D277" s="135" t="s">
        <v>154</v>
      </c>
      <c r="E277" s="136" t="s">
        <v>1135</v>
      </c>
      <c r="F277" s="137" t="s">
        <v>1136</v>
      </c>
      <c r="G277" s="138" t="s">
        <v>483</v>
      </c>
      <c r="H277" s="139">
        <v>13.48</v>
      </c>
      <c r="I277" s="140">
        <v>173.51</v>
      </c>
      <c r="J277" s="140">
        <f t="shared" si="60"/>
        <v>2338.91</v>
      </c>
      <c r="K277" s="141"/>
      <c r="L277" s="25"/>
      <c r="M277" s="142" t="s">
        <v>1</v>
      </c>
      <c r="N277" s="112" t="s">
        <v>38</v>
      </c>
      <c r="O277" s="143">
        <v>0.11</v>
      </c>
      <c r="P277" s="143">
        <f t="shared" si="61"/>
        <v>1.4828000000000001</v>
      </c>
      <c r="Q277" s="143">
        <v>4.3199999999999998E-4</v>
      </c>
      <c r="R277" s="143">
        <f t="shared" si="62"/>
        <v>5.8233599999999996E-3</v>
      </c>
      <c r="S277" s="143">
        <v>0</v>
      </c>
      <c r="T277" s="144">
        <f t="shared" si="63"/>
        <v>0</v>
      </c>
      <c r="AR277" s="145" t="s">
        <v>220</v>
      </c>
      <c r="AT277" s="145" t="s">
        <v>154</v>
      </c>
      <c r="AU277" s="145" t="s">
        <v>82</v>
      </c>
      <c r="AY277" s="13" t="s">
        <v>151</v>
      </c>
      <c r="BE277" s="146">
        <f t="shared" si="64"/>
        <v>2338.91</v>
      </c>
      <c r="BF277" s="146">
        <f t="shared" si="65"/>
        <v>0</v>
      </c>
      <c r="BG277" s="146">
        <f t="shared" si="66"/>
        <v>0</v>
      </c>
      <c r="BH277" s="146">
        <f t="shared" si="67"/>
        <v>0</v>
      </c>
      <c r="BI277" s="146">
        <f t="shared" si="68"/>
        <v>0</v>
      </c>
      <c r="BJ277" s="13" t="s">
        <v>80</v>
      </c>
      <c r="BK277" s="146">
        <f t="shared" si="69"/>
        <v>2338.91</v>
      </c>
      <c r="BL277" s="13" t="s">
        <v>220</v>
      </c>
      <c r="BM277" s="145" t="s">
        <v>1137</v>
      </c>
    </row>
    <row r="278" spans="2:65" s="1" customFormat="1" ht="37.9" customHeight="1" x14ac:dyDescent="0.2">
      <c r="B278" s="25"/>
      <c r="C278" s="135" t="s">
        <v>557</v>
      </c>
      <c r="D278" s="135" t="s">
        <v>154</v>
      </c>
      <c r="E278" s="136" t="s">
        <v>1138</v>
      </c>
      <c r="F278" s="137" t="s">
        <v>1139</v>
      </c>
      <c r="G278" s="138" t="s">
        <v>483</v>
      </c>
      <c r="H278" s="139">
        <v>11.86</v>
      </c>
      <c r="I278" s="140">
        <v>419.3</v>
      </c>
      <c r="J278" s="140">
        <f t="shared" si="60"/>
        <v>4972.8999999999996</v>
      </c>
      <c r="K278" s="141"/>
      <c r="L278" s="25"/>
      <c r="M278" s="142" t="s">
        <v>1</v>
      </c>
      <c r="N278" s="112" t="s">
        <v>38</v>
      </c>
      <c r="O278" s="143">
        <v>0.12</v>
      </c>
      <c r="P278" s="143">
        <f t="shared" si="61"/>
        <v>1.4231999999999998</v>
      </c>
      <c r="Q278" s="143">
        <v>1.5012000000000001E-3</v>
      </c>
      <c r="R278" s="143">
        <f t="shared" si="62"/>
        <v>1.7804232E-2</v>
      </c>
      <c r="S278" s="143">
        <v>0</v>
      </c>
      <c r="T278" s="144">
        <f t="shared" si="63"/>
        <v>0</v>
      </c>
      <c r="AR278" s="145" t="s">
        <v>220</v>
      </c>
      <c r="AT278" s="145" t="s">
        <v>154</v>
      </c>
      <c r="AU278" s="145" t="s">
        <v>82</v>
      </c>
      <c r="AY278" s="13" t="s">
        <v>151</v>
      </c>
      <c r="BE278" s="146">
        <f t="shared" si="64"/>
        <v>4972.8999999999996</v>
      </c>
      <c r="BF278" s="146">
        <f t="shared" si="65"/>
        <v>0</v>
      </c>
      <c r="BG278" s="146">
        <f t="shared" si="66"/>
        <v>0</v>
      </c>
      <c r="BH278" s="146">
        <f t="shared" si="67"/>
        <v>0</v>
      </c>
      <c r="BI278" s="146">
        <f t="shared" si="68"/>
        <v>0</v>
      </c>
      <c r="BJ278" s="13" t="s">
        <v>80</v>
      </c>
      <c r="BK278" s="146">
        <f t="shared" si="69"/>
        <v>4972.8999999999996</v>
      </c>
      <c r="BL278" s="13" t="s">
        <v>220</v>
      </c>
      <c r="BM278" s="145" t="s">
        <v>1140</v>
      </c>
    </row>
    <row r="279" spans="2:65" s="1" customFormat="1" ht="33" customHeight="1" x14ac:dyDescent="0.2">
      <c r="B279" s="25"/>
      <c r="C279" s="135" t="s">
        <v>561</v>
      </c>
      <c r="D279" s="135" t="s">
        <v>154</v>
      </c>
      <c r="E279" s="136" t="s">
        <v>1141</v>
      </c>
      <c r="F279" s="137" t="s">
        <v>1142</v>
      </c>
      <c r="G279" s="138" t="s">
        <v>483</v>
      </c>
      <c r="H279" s="139">
        <v>1.8</v>
      </c>
      <c r="I279" s="140">
        <v>360.96</v>
      </c>
      <c r="J279" s="140">
        <f t="shared" si="60"/>
        <v>649.73</v>
      </c>
      <c r="K279" s="141"/>
      <c r="L279" s="25"/>
      <c r="M279" s="142" t="s">
        <v>1</v>
      </c>
      <c r="N279" s="112" t="s">
        <v>38</v>
      </c>
      <c r="O279" s="143">
        <v>0.125</v>
      </c>
      <c r="P279" s="143">
        <f t="shared" si="61"/>
        <v>0.22500000000000001</v>
      </c>
      <c r="Q279" s="143">
        <v>1.6199999999999999E-3</v>
      </c>
      <c r="R279" s="143">
        <f t="shared" si="62"/>
        <v>2.9159999999999998E-3</v>
      </c>
      <c r="S279" s="143">
        <v>0</v>
      </c>
      <c r="T279" s="144">
        <f t="shared" si="63"/>
        <v>0</v>
      </c>
      <c r="AR279" s="145" t="s">
        <v>220</v>
      </c>
      <c r="AT279" s="145" t="s">
        <v>154</v>
      </c>
      <c r="AU279" s="145" t="s">
        <v>82</v>
      </c>
      <c r="AY279" s="13" t="s">
        <v>151</v>
      </c>
      <c r="BE279" s="146">
        <f t="shared" si="64"/>
        <v>649.73</v>
      </c>
      <c r="BF279" s="146">
        <f t="shared" si="65"/>
        <v>0</v>
      </c>
      <c r="BG279" s="146">
        <f t="shared" si="66"/>
        <v>0</v>
      </c>
      <c r="BH279" s="146">
        <f t="shared" si="67"/>
        <v>0</v>
      </c>
      <c r="BI279" s="146">
        <f t="shared" si="68"/>
        <v>0</v>
      </c>
      <c r="BJ279" s="13" t="s">
        <v>80</v>
      </c>
      <c r="BK279" s="146">
        <f t="shared" si="69"/>
        <v>649.73</v>
      </c>
      <c r="BL279" s="13" t="s">
        <v>220</v>
      </c>
      <c r="BM279" s="145" t="s">
        <v>1143</v>
      </c>
    </row>
    <row r="280" spans="2:65" s="1" customFormat="1" ht="33" customHeight="1" x14ac:dyDescent="0.2">
      <c r="B280" s="25"/>
      <c r="C280" s="135" t="s">
        <v>565</v>
      </c>
      <c r="D280" s="135" t="s">
        <v>154</v>
      </c>
      <c r="E280" s="136" t="s">
        <v>1144</v>
      </c>
      <c r="F280" s="137" t="s">
        <v>1145</v>
      </c>
      <c r="G280" s="138" t="s">
        <v>162</v>
      </c>
      <c r="H280" s="139">
        <v>20.420999999999999</v>
      </c>
      <c r="I280" s="140">
        <v>110.7</v>
      </c>
      <c r="J280" s="140">
        <f t="shared" si="60"/>
        <v>2260.6</v>
      </c>
      <c r="K280" s="141"/>
      <c r="L280" s="25"/>
      <c r="M280" s="142" t="s">
        <v>1</v>
      </c>
      <c r="N280" s="112" t="s">
        <v>38</v>
      </c>
      <c r="O280" s="143">
        <v>0.18</v>
      </c>
      <c r="P280" s="143">
        <f t="shared" si="61"/>
        <v>3.6757799999999996</v>
      </c>
      <c r="Q280" s="143">
        <v>7.5900000000000002E-5</v>
      </c>
      <c r="R280" s="143">
        <f t="shared" si="62"/>
        <v>1.5499539000000001E-3</v>
      </c>
      <c r="S280" s="143">
        <v>0</v>
      </c>
      <c r="T280" s="144">
        <f t="shared" si="63"/>
        <v>0</v>
      </c>
      <c r="AR280" s="145" t="s">
        <v>220</v>
      </c>
      <c r="AT280" s="145" t="s">
        <v>154</v>
      </c>
      <c r="AU280" s="145" t="s">
        <v>82</v>
      </c>
      <c r="AY280" s="13" t="s">
        <v>151</v>
      </c>
      <c r="BE280" s="146">
        <f t="shared" si="64"/>
        <v>2260.6</v>
      </c>
      <c r="BF280" s="146">
        <f t="shared" si="65"/>
        <v>0</v>
      </c>
      <c r="BG280" s="146">
        <f t="shared" si="66"/>
        <v>0</v>
      </c>
      <c r="BH280" s="146">
        <f t="shared" si="67"/>
        <v>0</v>
      </c>
      <c r="BI280" s="146">
        <f t="shared" si="68"/>
        <v>0</v>
      </c>
      <c r="BJ280" s="13" t="s">
        <v>80</v>
      </c>
      <c r="BK280" s="146">
        <f t="shared" si="69"/>
        <v>2260.6</v>
      </c>
      <c r="BL280" s="13" t="s">
        <v>220</v>
      </c>
      <c r="BM280" s="145" t="s">
        <v>1146</v>
      </c>
    </row>
    <row r="281" spans="2:65" s="1" customFormat="1" ht="24.2" customHeight="1" x14ac:dyDescent="0.2">
      <c r="B281" s="25"/>
      <c r="C281" s="150" t="s">
        <v>569</v>
      </c>
      <c r="D281" s="150" t="s">
        <v>313</v>
      </c>
      <c r="E281" s="151" t="s">
        <v>1147</v>
      </c>
      <c r="F281" s="152" t="s">
        <v>1148</v>
      </c>
      <c r="G281" s="153" t="s">
        <v>162</v>
      </c>
      <c r="H281" s="154">
        <v>23.800999999999998</v>
      </c>
      <c r="I281" s="155">
        <v>268</v>
      </c>
      <c r="J281" s="155">
        <f t="shared" si="60"/>
        <v>6378.67</v>
      </c>
      <c r="K281" s="156"/>
      <c r="L281" s="157"/>
      <c r="M281" s="158" t="s">
        <v>1</v>
      </c>
      <c r="N281" s="159" t="s">
        <v>38</v>
      </c>
      <c r="O281" s="143">
        <v>0</v>
      </c>
      <c r="P281" s="143">
        <f t="shared" si="61"/>
        <v>0</v>
      </c>
      <c r="Q281" s="143">
        <v>1.9E-3</v>
      </c>
      <c r="R281" s="143">
        <f t="shared" si="62"/>
        <v>4.5221899999999995E-2</v>
      </c>
      <c r="S281" s="143">
        <v>0</v>
      </c>
      <c r="T281" s="144">
        <f t="shared" si="63"/>
        <v>0</v>
      </c>
      <c r="AR281" s="145" t="s">
        <v>286</v>
      </c>
      <c r="AT281" s="145" t="s">
        <v>313</v>
      </c>
      <c r="AU281" s="145" t="s">
        <v>82</v>
      </c>
      <c r="AY281" s="13" t="s">
        <v>151</v>
      </c>
      <c r="BE281" s="146">
        <f t="shared" si="64"/>
        <v>6378.67</v>
      </c>
      <c r="BF281" s="146">
        <f t="shared" si="65"/>
        <v>0</v>
      </c>
      <c r="BG281" s="146">
        <f t="shared" si="66"/>
        <v>0</v>
      </c>
      <c r="BH281" s="146">
        <f t="shared" si="67"/>
        <v>0</v>
      </c>
      <c r="BI281" s="146">
        <f t="shared" si="68"/>
        <v>0</v>
      </c>
      <c r="BJ281" s="13" t="s">
        <v>80</v>
      </c>
      <c r="BK281" s="146">
        <f t="shared" si="69"/>
        <v>6378.67</v>
      </c>
      <c r="BL281" s="13" t="s">
        <v>220</v>
      </c>
      <c r="BM281" s="145" t="s">
        <v>1149</v>
      </c>
    </row>
    <row r="282" spans="2:65" s="1" customFormat="1" ht="24.2" customHeight="1" x14ac:dyDescent="0.2">
      <c r="B282" s="25"/>
      <c r="C282" s="135" t="s">
        <v>573</v>
      </c>
      <c r="D282" s="135" t="s">
        <v>154</v>
      </c>
      <c r="E282" s="136" t="s">
        <v>1150</v>
      </c>
      <c r="F282" s="137" t="s">
        <v>1151</v>
      </c>
      <c r="G282" s="138" t="s">
        <v>162</v>
      </c>
      <c r="H282" s="139">
        <v>20.420999999999999</v>
      </c>
      <c r="I282" s="140">
        <v>50.34</v>
      </c>
      <c r="J282" s="140">
        <f t="shared" si="60"/>
        <v>1027.99</v>
      </c>
      <c r="K282" s="141"/>
      <c r="L282" s="25"/>
      <c r="M282" s="142" t="s">
        <v>1</v>
      </c>
      <c r="N282" s="112" t="s">
        <v>38</v>
      </c>
      <c r="O282" s="143">
        <v>0.09</v>
      </c>
      <c r="P282" s="143">
        <f t="shared" si="61"/>
        <v>1.8378899999999998</v>
      </c>
      <c r="Q282" s="143">
        <v>0</v>
      </c>
      <c r="R282" s="143">
        <f t="shared" si="62"/>
        <v>0</v>
      </c>
      <c r="S282" s="143">
        <v>0</v>
      </c>
      <c r="T282" s="144">
        <f t="shared" si="63"/>
        <v>0</v>
      </c>
      <c r="AR282" s="145" t="s">
        <v>220</v>
      </c>
      <c r="AT282" s="145" t="s">
        <v>154</v>
      </c>
      <c r="AU282" s="145" t="s">
        <v>82</v>
      </c>
      <c r="AY282" s="13" t="s">
        <v>151</v>
      </c>
      <c r="BE282" s="146">
        <f t="shared" si="64"/>
        <v>1027.99</v>
      </c>
      <c r="BF282" s="146">
        <f t="shared" si="65"/>
        <v>0</v>
      </c>
      <c r="BG282" s="146">
        <f t="shared" si="66"/>
        <v>0</v>
      </c>
      <c r="BH282" s="146">
        <f t="shared" si="67"/>
        <v>0</v>
      </c>
      <c r="BI282" s="146">
        <f t="shared" si="68"/>
        <v>0</v>
      </c>
      <c r="BJ282" s="13" t="s">
        <v>80</v>
      </c>
      <c r="BK282" s="146">
        <f t="shared" si="69"/>
        <v>1027.99</v>
      </c>
      <c r="BL282" s="13" t="s">
        <v>220</v>
      </c>
      <c r="BM282" s="145" t="s">
        <v>1152</v>
      </c>
    </row>
    <row r="283" spans="2:65" s="1" customFormat="1" ht="16.5" customHeight="1" x14ac:dyDescent="0.2">
      <c r="B283" s="25"/>
      <c r="C283" s="150" t="s">
        <v>577</v>
      </c>
      <c r="D283" s="150" t="s">
        <v>313</v>
      </c>
      <c r="E283" s="151" t="s">
        <v>1153</v>
      </c>
      <c r="F283" s="152" t="s">
        <v>1154</v>
      </c>
      <c r="G283" s="153" t="s">
        <v>162</v>
      </c>
      <c r="H283" s="154">
        <v>23.585999999999999</v>
      </c>
      <c r="I283" s="155">
        <v>16.2</v>
      </c>
      <c r="J283" s="155">
        <f t="shared" si="60"/>
        <v>382.09</v>
      </c>
      <c r="K283" s="156"/>
      <c r="L283" s="157"/>
      <c r="M283" s="158" t="s">
        <v>1</v>
      </c>
      <c r="N283" s="159" t="s">
        <v>38</v>
      </c>
      <c r="O283" s="143">
        <v>0</v>
      </c>
      <c r="P283" s="143">
        <f t="shared" si="61"/>
        <v>0</v>
      </c>
      <c r="Q283" s="143">
        <v>1.4999999999999999E-4</v>
      </c>
      <c r="R283" s="143">
        <f t="shared" si="62"/>
        <v>3.5378999999999996E-3</v>
      </c>
      <c r="S283" s="143">
        <v>0</v>
      </c>
      <c r="T283" s="144">
        <f t="shared" si="63"/>
        <v>0</v>
      </c>
      <c r="AR283" s="145" t="s">
        <v>286</v>
      </c>
      <c r="AT283" s="145" t="s">
        <v>313</v>
      </c>
      <c r="AU283" s="145" t="s">
        <v>82</v>
      </c>
      <c r="AY283" s="13" t="s">
        <v>151</v>
      </c>
      <c r="BE283" s="146">
        <f t="shared" si="64"/>
        <v>382.09</v>
      </c>
      <c r="BF283" s="146">
        <f t="shared" si="65"/>
        <v>0</v>
      </c>
      <c r="BG283" s="146">
        <f t="shared" si="66"/>
        <v>0</v>
      </c>
      <c r="BH283" s="146">
        <f t="shared" si="67"/>
        <v>0</v>
      </c>
      <c r="BI283" s="146">
        <f t="shared" si="68"/>
        <v>0</v>
      </c>
      <c r="BJ283" s="13" t="s">
        <v>80</v>
      </c>
      <c r="BK283" s="146">
        <f t="shared" si="69"/>
        <v>382.09</v>
      </c>
      <c r="BL283" s="13" t="s">
        <v>220</v>
      </c>
      <c r="BM283" s="145" t="s">
        <v>1155</v>
      </c>
    </row>
    <row r="284" spans="2:65" s="1" customFormat="1" ht="24.2" customHeight="1" x14ac:dyDescent="0.2">
      <c r="B284" s="25"/>
      <c r="C284" s="135" t="s">
        <v>581</v>
      </c>
      <c r="D284" s="135" t="s">
        <v>154</v>
      </c>
      <c r="E284" s="136" t="s">
        <v>1156</v>
      </c>
      <c r="F284" s="137" t="s">
        <v>1157</v>
      </c>
      <c r="G284" s="138" t="s">
        <v>209</v>
      </c>
      <c r="H284" s="139">
        <v>8.5000000000000006E-2</v>
      </c>
      <c r="I284" s="140">
        <v>1339.34</v>
      </c>
      <c r="J284" s="140">
        <f t="shared" si="60"/>
        <v>113.84</v>
      </c>
      <c r="K284" s="141"/>
      <c r="L284" s="25"/>
      <c r="M284" s="142" t="s">
        <v>1</v>
      </c>
      <c r="N284" s="112" t="s">
        <v>38</v>
      </c>
      <c r="O284" s="143">
        <v>1.609</v>
      </c>
      <c r="P284" s="143">
        <f t="shared" si="61"/>
        <v>0.136765</v>
      </c>
      <c r="Q284" s="143">
        <v>0</v>
      </c>
      <c r="R284" s="143">
        <f t="shared" si="62"/>
        <v>0</v>
      </c>
      <c r="S284" s="143">
        <v>0</v>
      </c>
      <c r="T284" s="144">
        <f t="shared" si="63"/>
        <v>0</v>
      </c>
      <c r="AR284" s="145" t="s">
        <v>220</v>
      </c>
      <c r="AT284" s="145" t="s">
        <v>154</v>
      </c>
      <c r="AU284" s="145" t="s">
        <v>82</v>
      </c>
      <c r="AY284" s="13" t="s">
        <v>151</v>
      </c>
      <c r="BE284" s="146">
        <f t="shared" si="64"/>
        <v>113.84</v>
      </c>
      <c r="BF284" s="146">
        <f t="shared" si="65"/>
        <v>0</v>
      </c>
      <c r="BG284" s="146">
        <f t="shared" si="66"/>
        <v>0</v>
      </c>
      <c r="BH284" s="146">
        <f t="shared" si="67"/>
        <v>0</v>
      </c>
      <c r="BI284" s="146">
        <f t="shared" si="68"/>
        <v>0</v>
      </c>
      <c r="BJ284" s="13" t="s">
        <v>80</v>
      </c>
      <c r="BK284" s="146">
        <f t="shared" si="69"/>
        <v>113.84</v>
      </c>
      <c r="BL284" s="13" t="s">
        <v>220</v>
      </c>
      <c r="BM284" s="145" t="s">
        <v>1158</v>
      </c>
    </row>
    <row r="285" spans="2:65" s="1" customFormat="1" ht="24.2" customHeight="1" x14ac:dyDescent="0.2">
      <c r="B285" s="25"/>
      <c r="C285" s="135" t="s">
        <v>587</v>
      </c>
      <c r="D285" s="135" t="s">
        <v>154</v>
      </c>
      <c r="E285" s="136" t="s">
        <v>1159</v>
      </c>
      <c r="F285" s="137" t="s">
        <v>1160</v>
      </c>
      <c r="G285" s="138" t="s">
        <v>209</v>
      </c>
      <c r="H285" s="139">
        <v>8.5000000000000006E-2</v>
      </c>
      <c r="I285" s="140">
        <v>754.5</v>
      </c>
      <c r="J285" s="140">
        <f t="shared" si="60"/>
        <v>64.13</v>
      </c>
      <c r="K285" s="141"/>
      <c r="L285" s="25"/>
      <c r="M285" s="142" t="s">
        <v>1</v>
      </c>
      <c r="N285" s="112" t="s">
        <v>38</v>
      </c>
      <c r="O285" s="143">
        <v>1.61</v>
      </c>
      <c r="P285" s="143">
        <f t="shared" si="61"/>
        <v>0.13685000000000003</v>
      </c>
      <c r="Q285" s="143">
        <v>0</v>
      </c>
      <c r="R285" s="143">
        <f t="shared" si="62"/>
        <v>0</v>
      </c>
      <c r="S285" s="143">
        <v>0</v>
      </c>
      <c r="T285" s="144">
        <f t="shared" si="63"/>
        <v>0</v>
      </c>
      <c r="AR285" s="145" t="s">
        <v>220</v>
      </c>
      <c r="AT285" s="145" t="s">
        <v>154</v>
      </c>
      <c r="AU285" s="145" t="s">
        <v>82</v>
      </c>
      <c r="AY285" s="13" t="s">
        <v>151</v>
      </c>
      <c r="BE285" s="146">
        <f t="shared" si="64"/>
        <v>64.13</v>
      </c>
      <c r="BF285" s="146">
        <f t="shared" si="65"/>
        <v>0</v>
      </c>
      <c r="BG285" s="146">
        <f t="shared" si="66"/>
        <v>0</v>
      </c>
      <c r="BH285" s="146">
        <f t="shared" si="67"/>
        <v>0</v>
      </c>
      <c r="BI285" s="146">
        <f t="shared" si="68"/>
        <v>0</v>
      </c>
      <c r="BJ285" s="13" t="s">
        <v>80</v>
      </c>
      <c r="BK285" s="146">
        <f t="shared" si="69"/>
        <v>64.13</v>
      </c>
      <c r="BL285" s="13" t="s">
        <v>220</v>
      </c>
      <c r="BM285" s="145" t="s">
        <v>1161</v>
      </c>
    </row>
    <row r="286" spans="2:65" s="11" customFormat="1" ht="22.9" customHeight="1" x14ac:dyDescent="0.2">
      <c r="B286" s="124"/>
      <c r="D286" s="125" t="s">
        <v>72</v>
      </c>
      <c r="E286" s="133" t="s">
        <v>338</v>
      </c>
      <c r="F286" s="133" t="s">
        <v>339</v>
      </c>
      <c r="J286" s="134">
        <f>BK286</f>
        <v>210544.4</v>
      </c>
      <c r="L286" s="124"/>
      <c r="M286" s="128"/>
      <c r="P286" s="129">
        <f>SUM(P287:P298)</f>
        <v>71.051550999999989</v>
      </c>
      <c r="R286" s="129">
        <f>SUM(R287:R298)</f>
        <v>1.7809690499999999</v>
      </c>
      <c r="T286" s="130">
        <f>SUM(T287:T298)</f>
        <v>0</v>
      </c>
      <c r="AR286" s="125" t="s">
        <v>82</v>
      </c>
      <c r="AT286" s="131" t="s">
        <v>72</v>
      </c>
      <c r="AU286" s="131" t="s">
        <v>80</v>
      </c>
      <c r="AY286" s="125" t="s">
        <v>151</v>
      </c>
      <c r="BK286" s="132">
        <f>SUM(BK287:BK298)</f>
        <v>210544.4</v>
      </c>
    </row>
    <row r="287" spans="2:65" s="1" customFormat="1" ht="24.2" customHeight="1" x14ac:dyDescent="0.2">
      <c r="B287" s="25"/>
      <c r="C287" s="135" t="s">
        <v>591</v>
      </c>
      <c r="D287" s="135" t="s">
        <v>154</v>
      </c>
      <c r="E287" s="136" t="s">
        <v>1162</v>
      </c>
      <c r="F287" s="137" t="s">
        <v>1163</v>
      </c>
      <c r="G287" s="138" t="s">
        <v>162</v>
      </c>
      <c r="H287" s="139">
        <v>260.77999999999997</v>
      </c>
      <c r="I287" s="140">
        <v>121.65</v>
      </c>
      <c r="J287" s="140">
        <f t="shared" ref="J287:J298" si="70">ROUND(I287*H287,2)</f>
        <v>31723.89</v>
      </c>
      <c r="K287" s="141"/>
      <c r="L287" s="25"/>
      <c r="M287" s="142" t="s">
        <v>1</v>
      </c>
      <c r="N287" s="112" t="s">
        <v>38</v>
      </c>
      <c r="O287" s="143">
        <v>0.23100000000000001</v>
      </c>
      <c r="P287" s="143">
        <f t="shared" ref="P287:P298" si="71">O287*H287</f>
        <v>60.240179999999995</v>
      </c>
      <c r="Q287" s="143">
        <v>2.9999999999999997E-4</v>
      </c>
      <c r="R287" s="143">
        <f t="shared" ref="R287:R298" si="72">Q287*H287</f>
        <v>7.8233999999999984E-2</v>
      </c>
      <c r="S287" s="143">
        <v>0</v>
      </c>
      <c r="T287" s="144">
        <f t="shared" ref="T287:T298" si="73">S287*H287</f>
        <v>0</v>
      </c>
      <c r="AR287" s="145" t="s">
        <v>220</v>
      </c>
      <c r="AT287" s="145" t="s">
        <v>154</v>
      </c>
      <c r="AU287" s="145" t="s">
        <v>82</v>
      </c>
      <c r="AY287" s="13" t="s">
        <v>151</v>
      </c>
      <c r="BE287" s="146">
        <f t="shared" ref="BE287:BE298" si="74">IF(N287="základní",J287,0)</f>
        <v>31723.89</v>
      </c>
      <c r="BF287" s="146">
        <f t="shared" ref="BF287:BF298" si="75">IF(N287="snížená",J287,0)</f>
        <v>0</v>
      </c>
      <c r="BG287" s="146">
        <f t="shared" ref="BG287:BG298" si="76">IF(N287="zákl. přenesená",J287,0)</f>
        <v>0</v>
      </c>
      <c r="BH287" s="146">
        <f t="shared" ref="BH287:BH298" si="77">IF(N287="sníž. přenesená",J287,0)</f>
        <v>0</v>
      </c>
      <c r="BI287" s="146">
        <f t="shared" ref="BI287:BI298" si="78">IF(N287="nulová",J287,0)</f>
        <v>0</v>
      </c>
      <c r="BJ287" s="13" t="s">
        <v>80</v>
      </c>
      <c r="BK287" s="146">
        <f t="shared" ref="BK287:BK298" si="79">ROUND(I287*H287,2)</f>
        <v>31723.89</v>
      </c>
      <c r="BL287" s="13" t="s">
        <v>220</v>
      </c>
      <c r="BM287" s="145" t="s">
        <v>1164</v>
      </c>
    </row>
    <row r="288" spans="2:65" s="1" customFormat="1" ht="24.2" customHeight="1" x14ac:dyDescent="0.2">
      <c r="B288" s="25"/>
      <c r="C288" s="150" t="s">
        <v>595</v>
      </c>
      <c r="D288" s="150" t="s">
        <v>313</v>
      </c>
      <c r="E288" s="151" t="s">
        <v>1165</v>
      </c>
      <c r="F288" s="152" t="s">
        <v>1166</v>
      </c>
      <c r="G288" s="153" t="s">
        <v>162</v>
      </c>
      <c r="H288" s="154">
        <v>265.99599999999998</v>
      </c>
      <c r="I288" s="155">
        <v>611</v>
      </c>
      <c r="J288" s="155">
        <f t="shared" si="70"/>
        <v>162523.56</v>
      </c>
      <c r="K288" s="156"/>
      <c r="L288" s="157"/>
      <c r="M288" s="158" t="s">
        <v>1</v>
      </c>
      <c r="N288" s="159" t="s">
        <v>38</v>
      </c>
      <c r="O288" s="143">
        <v>0</v>
      </c>
      <c r="P288" s="143">
        <f t="shared" si="71"/>
        <v>0</v>
      </c>
      <c r="Q288" s="143">
        <v>6.0000000000000001E-3</v>
      </c>
      <c r="R288" s="143">
        <f t="shared" si="72"/>
        <v>1.5959759999999998</v>
      </c>
      <c r="S288" s="143">
        <v>0</v>
      </c>
      <c r="T288" s="144">
        <f t="shared" si="73"/>
        <v>0</v>
      </c>
      <c r="AR288" s="145" t="s">
        <v>286</v>
      </c>
      <c r="AT288" s="145" t="s">
        <v>313</v>
      </c>
      <c r="AU288" s="145" t="s">
        <v>82</v>
      </c>
      <c r="AY288" s="13" t="s">
        <v>151</v>
      </c>
      <c r="BE288" s="146">
        <f t="shared" si="74"/>
        <v>162523.56</v>
      </c>
      <c r="BF288" s="146">
        <f t="shared" si="75"/>
        <v>0</v>
      </c>
      <c r="BG288" s="146">
        <f t="shared" si="76"/>
        <v>0</v>
      </c>
      <c r="BH288" s="146">
        <f t="shared" si="77"/>
        <v>0</v>
      </c>
      <c r="BI288" s="146">
        <f t="shared" si="78"/>
        <v>0</v>
      </c>
      <c r="BJ288" s="13" t="s">
        <v>80</v>
      </c>
      <c r="BK288" s="146">
        <f t="shared" si="79"/>
        <v>162523.56</v>
      </c>
      <c r="BL288" s="13" t="s">
        <v>220</v>
      </c>
      <c r="BM288" s="145" t="s">
        <v>1167</v>
      </c>
    </row>
    <row r="289" spans="2:65" s="1" customFormat="1" ht="24.2" customHeight="1" x14ac:dyDescent="0.2">
      <c r="B289" s="25"/>
      <c r="C289" s="135" t="s">
        <v>599</v>
      </c>
      <c r="D289" s="135" t="s">
        <v>154</v>
      </c>
      <c r="E289" s="136" t="s">
        <v>1162</v>
      </c>
      <c r="F289" s="137" t="s">
        <v>1163</v>
      </c>
      <c r="G289" s="138" t="s">
        <v>162</v>
      </c>
      <c r="H289" s="139">
        <v>15.12</v>
      </c>
      <c r="I289" s="140">
        <v>121.65</v>
      </c>
      <c r="J289" s="140">
        <f t="shared" si="70"/>
        <v>1839.35</v>
      </c>
      <c r="K289" s="141"/>
      <c r="L289" s="25"/>
      <c r="M289" s="142" t="s">
        <v>1</v>
      </c>
      <c r="N289" s="112" t="s">
        <v>38</v>
      </c>
      <c r="O289" s="143">
        <v>0.23100000000000001</v>
      </c>
      <c r="P289" s="143">
        <f t="shared" si="71"/>
        <v>3.4927199999999998</v>
      </c>
      <c r="Q289" s="143">
        <v>2.9999999999999997E-4</v>
      </c>
      <c r="R289" s="143">
        <f t="shared" si="72"/>
        <v>4.5359999999999992E-3</v>
      </c>
      <c r="S289" s="143">
        <v>0</v>
      </c>
      <c r="T289" s="144">
        <f t="shared" si="73"/>
        <v>0</v>
      </c>
      <c r="AR289" s="145" t="s">
        <v>220</v>
      </c>
      <c r="AT289" s="145" t="s">
        <v>154</v>
      </c>
      <c r="AU289" s="145" t="s">
        <v>82</v>
      </c>
      <c r="AY289" s="13" t="s">
        <v>151</v>
      </c>
      <c r="BE289" s="146">
        <f t="shared" si="74"/>
        <v>1839.35</v>
      </c>
      <c r="BF289" s="146">
        <f t="shared" si="75"/>
        <v>0</v>
      </c>
      <c r="BG289" s="146">
        <f t="shared" si="76"/>
        <v>0</v>
      </c>
      <c r="BH289" s="146">
        <f t="shared" si="77"/>
        <v>0</v>
      </c>
      <c r="BI289" s="146">
        <f t="shared" si="78"/>
        <v>0</v>
      </c>
      <c r="BJ289" s="13" t="s">
        <v>80</v>
      </c>
      <c r="BK289" s="146">
        <f t="shared" si="79"/>
        <v>1839.35</v>
      </c>
      <c r="BL289" s="13" t="s">
        <v>220</v>
      </c>
      <c r="BM289" s="145" t="s">
        <v>1168</v>
      </c>
    </row>
    <row r="290" spans="2:65" s="1" customFormat="1" ht="24.2" customHeight="1" x14ac:dyDescent="0.2">
      <c r="B290" s="25"/>
      <c r="C290" s="150" t="s">
        <v>603</v>
      </c>
      <c r="D290" s="150" t="s">
        <v>313</v>
      </c>
      <c r="E290" s="151" t="s">
        <v>1169</v>
      </c>
      <c r="F290" s="152" t="s">
        <v>1170</v>
      </c>
      <c r="G290" s="153" t="s">
        <v>162</v>
      </c>
      <c r="H290" s="154">
        <v>15.422000000000001</v>
      </c>
      <c r="I290" s="155">
        <v>550</v>
      </c>
      <c r="J290" s="155">
        <f t="shared" si="70"/>
        <v>8482.1</v>
      </c>
      <c r="K290" s="156"/>
      <c r="L290" s="157"/>
      <c r="M290" s="158" t="s">
        <v>1</v>
      </c>
      <c r="N290" s="159" t="s">
        <v>38</v>
      </c>
      <c r="O290" s="143">
        <v>0</v>
      </c>
      <c r="P290" s="143">
        <f t="shared" si="71"/>
        <v>0</v>
      </c>
      <c r="Q290" s="143">
        <v>5.4000000000000003E-3</v>
      </c>
      <c r="R290" s="143">
        <f t="shared" si="72"/>
        <v>8.3278800000000014E-2</v>
      </c>
      <c r="S290" s="143">
        <v>0</v>
      </c>
      <c r="T290" s="144">
        <f t="shared" si="73"/>
        <v>0</v>
      </c>
      <c r="AR290" s="145" t="s">
        <v>286</v>
      </c>
      <c r="AT290" s="145" t="s">
        <v>313</v>
      </c>
      <c r="AU290" s="145" t="s">
        <v>82</v>
      </c>
      <c r="AY290" s="13" t="s">
        <v>151</v>
      </c>
      <c r="BE290" s="146">
        <f t="shared" si="74"/>
        <v>8482.1</v>
      </c>
      <c r="BF290" s="146">
        <f t="shared" si="75"/>
        <v>0</v>
      </c>
      <c r="BG290" s="146">
        <f t="shared" si="76"/>
        <v>0</v>
      </c>
      <c r="BH290" s="146">
        <f t="shared" si="77"/>
        <v>0</v>
      </c>
      <c r="BI290" s="146">
        <f t="shared" si="78"/>
        <v>0</v>
      </c>
      <c r="BJ290" s="13" t="s">
        <v>80</v>
      </c>
      <c r="BK290" s="146">
        <f t="shared" si="79"/>
        <v>8482.1</v>
      </c>
      <c r="BL290" s="13" t="s">
        <v>220</v>
      </c>
      <c r="BM290" s="145" t="s">
        <v>1171</v>
      </c>
    </row>
    <row r="291" spans="2:65" s="1" customFormat="1" ht="24.2" customHeight="1" x14ac:dyDescent="0.2">
      <c r="B291" s="25"/>
      <c r="C291" s="135" t="s">
        <v>607</v>
      </c>
      <c r="D291" s="135" t="s">
        <v>154</v>
      </c>
      <c r="E291" s="136" t="s">
        <v>341</v>
      </c>
      <c r="F291" s="137" t="s">
        <v>342</v>
      </c>
      <c r="G291" s="138" t="s">
        <v>162</v>
      </c>
      <c r="H291" s="139">
        <v>2.27</v>
      </c>
      <c r="I291" s="140">
        <v>49.64</v>
      </c>
      <c r="J291" s="140">
        <f t="shared" si="70"/>
        <v>112.68</v>
      </c>
      <c r="K291" s="141"/>
      <c r="L291" s="25"/>
      <c r="M291" s="142" t="s">
        <v>1</v>
      </c>
      <c r="N291" s="112" t="s">
        <v>38</v>
      </c>
      <c r="O291" s="143">
        <v>0.111</v>
      </c>
      <c r="P291" s="143">
        <f t="shared" si="71"/>
        <v>0.25197000000000003</v>
      </c>
      <c r="Q291" s="143">
        <v>0</v>
      </c>
      <c r="R291" s="143">
        <f t="shared" si="72"/>
        <v>0</v>
      </c>
      <c r="S291" s="143">
        <v>0</v>
      </c>
      <c r="T291" s="144">
        <f t="shared" si="73"/>
        <v>0</v>
      </c>
      <c r="AR291" s="145" t="s">
        <v>220</v>
      </c>
      <c r="AT291" s="145" t="s">
        <v>154</v>
      </c>
      <c r="AU291" s="145" t="s">
        <v>82</v>
      </c>
      <c r="AY291" s="13" t="s">
        <v>151</v>
      </c>
      <c r="BE291" s="146">
        <f t="shared" si="74"/>
        <v>112.68</v>
      </c>
      <c r="BF291" s="146">
        <f t="shared" si="75"/>
        <v>0</v>
      </c>
      <c r="BG291" s="146">
        <f t="shared" si="76"/>
        <v>0</v>
      </c>
      <c r="BH291" s="146">
        <f t="shared" si="77"/>
        <v>0</v>
      </c>
      <c r="BI291" s="146">
        <f t="shared" si="78"/>
        <v>0</v>
      </c>
      <c r="BJ291" s="13" t="s">
        <v>80</v>
      </c>
      <c r="BK291" s="146">
        <f t="shared" si="79"/>
        <v>112.68</v>
      </c>
      <c r="BL291" s="13" t="s">
        <v>220</v>
      </c>
      <c r="BM291" s="145" t="s">
        <v>1172</v>
      </c>
    </row>
    <row r="292" spans="2:65" s="1" customFormat="1" ht="24.2" customHeight="1" x14ac:dyDescent="0.2">
      <c r="B292" s="25"/>
      <c r="C292" s="150" t="s">
        <v>609</v>
      </c>
      <c r="D292" s="150" t="s">
        <v>313</v>
      </c>
      <c r="E292" s="151" t="s">
        <v>1173</v>
      </c>
      <c r="F292" s="152" t="s">
        <v>1174</v>
      </c>
      <c r="G292" s="153" t="s">
        <v>162</v>
      </c>
      <c r="H292" s="154">
        <v>2.3149999999999999</v>
      </c>
      <c r="I292" s="155">
        <v>190</v>
      </c>
      <c r="J292" s="155">
        <f t="shared" si="70"/>
        <v>439.85</v>
      </c>
      <c r="K292" s="156"/>
      <c r="L292" s="157"/>
      <c r="M292" s="158" t="s">
        <v>1</v>
      </c>
      <c r="N292" s="159" t="s">
        <v>38</v>
      </c>
      <c r="O292" s="143">
        <v>0</v>
      </c>
      <c r="P292" s="143">
        <f t="shared" si="71"/>
        <v>0</v>
      </c>
      <c r="Q292" s="143">
        <v>1.75E-3</v>
      </c>
      <c r="R292" s="143">
        <f t="shared" si="72"/>
        <v>4.0512500000000002E-3</v>
      </c>
      <c r="S292" s="143">
        <v>0</v>
      </c>
      <c r="T292" s="144">
        <f t="shared" si="73"/>
        <v>0</v>
      </c>
      <c r="AR292" s="145" t="s">
        <v>286</v>
      </c>
      <c r="AT292" s="145" t="s">
        <v>313</v>
      </c>
      <c r="AU292" s="145" t="s">
        <v>82</v>
      </c>
      <c r="AY292" s="13" t="s">
        <v>151</v>
      </c>
      <c r="BE292" s="146">
        <f t="shared" si="74"/>
        <v>439.85</v>
      </c>
      <c r="BF292" s="146">
        <f t="shared" si="75"/>
        <v>0</v>
      </c>
      <c r="BG292" s="146">
        <f t="shared" si="76"/>
        <v>0</v>
      </c>
      <c r="BH292" s="146">
        <f t="shared" si="77"/>
        <v>0</v>
      </c>
      <c r="BI292" s="146">
        <f t="shared" si="78"/>
        <v>0</v>
      </c>
      <c r="BJ292" s="13" t="s">
        <v>80</v>
      </c>
      <c r="BK292" s="146">
        <f t="shared" si="79"/>
        <v>439.85</v>
      </c>
      <c r="BL292" s="13" t="s">
        <v>220</v>
      </c>
      <c r="BM292" s="145" t="s">
        <v>1175</v>
      </c>
    </row>
    <row r="293" spans="2:65" s="1" customFormat="1" ht="24.2" customHeight="1" x14ac:dyDescent="0.2">
      <c r="B293" s="25"/>
      <c r="C293" s="135" t="s">
        <v>613</v>
      </c>
      <c r="D293" s="135" t="s">
        <v>154</v>
      </c>
      <c r="E293" s="136" t="s">
        <v>341</v>
      </c>
      <c r="F293" s="137" t="s">
        <v>342</v>
      </c>
      <c r="G293" s="138" t="s">
        <v>162</v>
      </c>
      <c r="H293" s="139">
        <v>5.51</v>
      </c>
      <c r="I293" s="140">
        <v>49.64</v>
      </c>
      <c r="J293" s="140">
        <f t="shared" si="70"/>
        <v>273.52</v>
      </c>
      <c r="K293" s="141"/>
      <c r="L293" s="25"/>
      <c r="M293" s="142" t="s">
        <v>1</v>
      </c>
      <c r="N293" s="112" t="s">
        <v>38</v>
      </c>
      <c r="O293" s="143">
        <v>0.111</v>
      </c>
      <c r="P293" s="143">
        <f t="shared" si="71"/>
        <v>0.61160999999999999</v>
      </c>
      <c r="Q293" s="143">
        <v>0</v>
      </c>
      <c r="R293" s="143">
        <f t="shared" si="72"/>
        <v>0</v>
      </c>
      <c r="S293" s="143">
        <v>0</v>
      </c>
      <c r="T293" s="144">
        <f t="shared" si="73"/>
        <v>0</v>
      </c>
      <c r="AR293" s="145" t="s">
        <v>220</v>
      </c>
      <c r="AT293" s="145" t="s">
        <v>154</v>
      </c>
      <c r="AU293" s="145" t="s">
        <v>82</v>
      </c>
      <c r="AY293" s="13" t="s">
        <v>151</v>
      </c>
      <c r="BE293" s="146">
        <f t="shared" si="74"/>
        <v>273.52</v>
      </c>
      <c r="BF293" s="146">
        <f t="shared" si="75"/>
        <v>0</v>
      </c>
      <c r="BG293" s="146">
        <f t="shared" si="76"/>
        <v>0</v>
      </c>
      <c r="BH293" s="146">
        <f t="shared" si="77"/>
        <v>0</v>
      </c>
      <c r="BI293" s="146">
        <f t="shared" si="78"/>
        <v>0</v>
      </c>
      <c r="BJ293" s="13" t="s">
        <v>80</v>
      </c>
      <c r="BK293" s="146">
        <f t="shared" si="79"/>
        <v>273.52</v>
      </c>
      <c r="BL293" s="13" t="s">
        <v>220</v>
      </c>
      <c r="BM293" s="145" t="s">
        <v>1176</v>
      </c>
    </row>
    <row r="294" spans="2:65" s="1" customFormat="1" ht="24.2" customHeight="1" x14ac:dyDescent="0.2">
      <c r="B294" s="25"/>
      <c r="C294" s="150" t="s">
        <v>378</v>
      </c>
      <c r="D294" s="150" t="s">
        <v>313</v>
      </c>
      <c r="E294" s="151" t="s">
        <v>1173</v>
      </c>
      <c r="F294" s="152" t="s">
        <v>1174</v>
      </c>
      <c r="G294" s="153" t="s">
        <v>162</v>
      </c>
      <c r="H294" s="154">
        <v>5.62</v>
      </c>
      <c r="I294" s="155">
        <v>190</v>
      </c>
      <c r="J294" s="155">
        <f t="shared" si="70"/>
        <v>1067.8</v>
      </c>
      <c r="K294" s="156"/>
      <c r="L294" s="157"/>
      <c r="M294" s="158" t="s">
        <v>1</v>
      </c>
      <c r="N294" s="159" t="s">
        <v>38</v>
      </c>
      <c r="O294" s="143">
        <v>0</v>
      </c>
      <c r="P294" s="143">
        <f t="shared" si="71"/>
        <v>0</v>
      </c>
      <c r="Q294" s="143">
        <v>1.75E-3</v>
      </c>
      <c r="R294" s="143">
        <f t="shared" si="72"/>
        <v>9.835E-3</v>
      </c>
      <c r="S294" s="143">
        <v>0</v>
      </c>
      <c r="T294" s="144">
        <f t="shared" si="73"/>
        <v>0</v>
      </c>
      <c r="AR294" s="145" t="s">
        <v>286</v>
      </c>
      <c r="AT294" s="145" t="s">
        <v>313</v>
      </c>
      <c r="AU294" s="145" t="s">
        <v>82</v>
      </c>
      <c r="AY294" s="13" t="s">
        <v>151</v>
      </c>
      <c r="BE294" s="146">
        <f t="shared" si="74"/>
        <v>1067.8</v>
      </c>
      <c r="BF294" s="146">
        <f t="shared" si="75"/>
        <v>0</v>
      </c>
      <c r="BG294" s="146">
        <f t="shared" si="76"/>
        <v>0</v>
      </c>
      <c r="BH294" s="146">
        <f t="shared" si="77"/>
        <v>0</v>
      </c>
      <c r="BI294" s="146">
        <f t="shared" si="78"/>
        <v>0</v>
      </c>
      <c r="BJ294" s="13" t="s">
        <v>80</v>
      </c>
      <c r="BK294" s="146">
        <f t="shared" si="79"/>
        <v>1067.8</v>
      </c>
      <c r="BL294" s="13" t="s">
        <v>220</v>
      </c>
      <c r="BM294" s="145" t="s">
        <v>1177</v>
      </c>
    </row>
    <row r="295" spans="2:65" s="1" customFormat="1" ht="24.2" customHeight="1" x14ac:dyDescent="0.2">
      <c r="B295" s="25"/>
      <c r="C295" s="135" t="s">
        <v>382</v>
      </c>
      <c r="D295" s="135" t="s">
        <v>154</v>
      </c>
      <c r="E295" s="136" t="s">
        <v>341</v>
      </c>
      <c r="F295" s="137" t="s">
        <v>342</v>
      </c>
      <c r="G295" s="138" t="s">
        <v>162</v>
      </c>
      <c r="H295" s="139">
        <v>5.51</v>
      </c>
      <c r="I295" s="140">
        <v>49.64</v>
      </c>
      <c r="J295" s="140">
        <f t="shared" si="70"/>
        <v>273.52</v>
      </c>
      <c r="K295" s="141"/>
      <c r="L295" s="25"/>
      <c r="M295" s="142" t="s">
        <v>1</v>
      </c>
      <c r="N295" s="112" t="s">
        <v>38</v>
      </c>
      <c r="O295" s="143">
        <v>0.111</v>
      </c>
      <c r="P295" s="143">
        <f t="shared" si="71"/>
        <v>0.61160999999999999</v>
      </c>
      <c r="Q295" s="143">
        <v>0</v>
      </c>
      <c r="R295" s="143">
        <f t="shared" si="72"/>
        <v>0</v>
      </c>
      <c r="S295" s="143">
        <v>0</v>
      </c>
      <c r="T295" s="144">
        <f t="shared" si="73"/>
        <v>0</v>
      </c>
      <c r="AR295" s="145" t="s">
        <v>220</v>
      </c>
      <c r="AT295" s="145" t="s">
        <v>154</v>
      </c>
      <c r="AU295" s="145" t="s">
        <v>82</v>
      </c>
      <c r="AY295" s="13" t="s">
        <v>151</v>
      </c>
      <c r="BE295" s="146">
        <f t="shared" si="74"/>
        <v>273.52</v>
      </c>
      <c r="BF295" s="146">
        <f t="shared" si="75"/>
        <v>0</v>
      </c>
      <c r="BG295" s="146">
        <f t="shared" si="76"/>
        <v>0</v>
      </c>
      <c r="BH295" s="146">
        <f t="shared" si="77"/>
        <v>0</v>
      </c>
      <c r="BI295" s="146">
        <f t="shared" si="78"/>
        <v>0</v>
      </c>
      <c r="BJ295" s="13" t="s">
        <v>80</v>
      </c>
      <c r="BK295" s="146">
        <f t="shared" si="79"/>
        <v>273.52</v>
      </c>
      <c r="BL295" s="13" t="s">
        <v>220</v>
      </c>
      <c r="BM295" s="145" t="s">
        <v>1178</v>
      </c>
    </row>
    <row r="296" spans="2:65" s="1" customFormat="1" ht="24.2" customHeight="1" x14ac:dyDescent="0.2">
      <c r="B296" s="25"/>
      <c r="C296" s="150" t="s">
        <v>386</v>
      </c>
      <c r="D296" s="150" t="s">
        <v>313</v>
      </c>
      <c r="E296" s="151" t="s">
        <v>345</v>
      </c>
      <c r="F296" s="152" t="s">
        <v>346</v>
      </c>
      <c r="G296" s="153" t="s">
        <v>162</v>
      </c>
      <c r="H296" s="154">
        <v>5.62</v>
      </c>
      <c r="I296" s="155">
        <v>82.4</v>
      </c>
      <c r="J296" s="155">
        <f t="shared" si="70"/>
        <v>463.09</v>
      </c>
      <c r="K296" s="156"/>
      <c r="L296" s="157"/>
      <c r="M296" s="158" t="s">
        <v>1</v>
      </c>
      <c r="N296" s="159" t="s">
        <v>38</v>
      </c>
      <c r="O296" s="143">
        <v>0</v>
      </c>
      <c r="P296" s="143">
        <f t="shared" si="71"/>
        <v>0</v>
      </c>
      <c r="Q296" s="143">
        <v>8.9999999999999998E-4</v>
      </c>
      <c r="R296" s="143">
        <f t="shared" si="72"/>
        <v>5.058E-3</v>
      </c>
      <c r="S296" s="143">
        <v>0</v>
      </c>
      <c r="T296" s="144">
        <f t="shared" si="73"/>
        <v>0</v>
      </c>
      <c r="AR296" s="145" t="s">
        <v>286</v>
      </c>
      <c r="AT296" s="145" t="s">
        <v>313</v>
      </c>
      <c r="AU296" s="145" t="s">
        <v>82</v>
      </c>
      <c r="AY296" s="13" t="s">
        <v>151</v>
      </c>
      <c r="BE296" s="146">
        <f t="shared" si="74"/>
        <v>463.09</v>
      </c>
      <c r="BF296" s="146">
        <f t="shared" si="75"/>
        <v>0</v>
      </c>
      <c r="BG296" s="146">
        <f t="shared" si="76"/>
        <v>0</v>
      </c>
      <c r="BH296" s="146">
        <f t="shared" si="77"/>
        <v>0</v>
      </c>
      <c r="BI296" s="146">
        <f t="shared" si="78"/>
        <v>0</v>
      </c>
      <c r="BJ296" s="13" t="s">
        <v>80</v>
      </c>
      <c r="BK296" s="146">
        <f t="shared" si="79"/>
        <v>463.09</v>
      </c>
      <c r="BL296" s="13" t="s">
        <v>220</v>
      </c>
      <c r="BM296" s="145" t="s">
        <v>1179</v>
      </c>
    </row>
    <row r="297" spans="2:65" s="1" customFormat="1" ht="24.2" customHeight="1" x14ac:dyDescent="0.2">
      <c r="B297" s="25"/>
      <c r="C297" s="135" t="s">
        <v>390</v>
      </c>
      <c r="D297" s="135" t="s">
        <v>154</v>
      </c>
      <c r="E297" s="136" t="s">
        <v>1180</v>
      </c>
      <c r="F297" s="137" t="s">
        <v>1181</v>
      </c>
      <c r="G297" s="138" t="s">
        <v>209</v>
      </c>
      <c r="H297" s="139">
        <v>1.7809999999999999</v>
      </c>
      <c r="I297" s="140">
        <v>1198.6600000000001</v>
      </c>
      <c r="J297" s="140">
        <f t="shared" si="70"/>
        <v>2134.81</v>
      </c>
      <c r="K297" s="141"/>
      <c r="L297" s="25"/>
      <c r="M297" s="142" t="s">
        <v>1</v>
      </c>
      <c r="N297" s="112" t="s">
        <v>38</v>
      </c>
      <c r="O297" s="143">
        <v>1.831</v>
      </c>
      <c r="P297" s="143">
        <f t="shared" si="71"/>
        <v>3.2610109999999999</v>
      </c>
      <c r="Q297" s="143">
        <v>0</v>
      </c>
      <c r="R297" s="143">
        <f t="shared" si="72"/>
        <v>0</v>
      </c>
      <c r="S297" s="143">
        <v>0</v>
      </c>
      <c r="T297" s="144">
        <f t="shared" si="73"/>
        <v>0</v>
      </c>
      <c r="AR297" s="145" t="s">
        <v>220</v>
      </c>
      <c r="AT297" s="145" t="s">
        <v>154</v>
      </c>
      <c r="AU297" s="145" t="s">
        <v>82</v>
      </c>
      <c r="AY297" s="13" t="s">
        <v>151</v>
      </c>
      <c r="BE297" s="146">
        <f t="shared" si="74"/>
        <v>2134.81</v>
      </c>
      <c r="BF297" s="146">
        <f t="shared" si="75"/>
        <v>0</v>
      </c>
      <c r="BG297" s="146">
        <f t="shared" si="76"/>
        <v>0</v>
      </c>
      <c r="BH297" s="146">
        <f t="shared" si="77"/>
        <v>0</v>
      </c>
      <c r="BI297" s="146">
        <f t="shared" si="78"/>
        <v>0</v>
      </c>
      <c r="BJ297" s="13" t="s">
        <v>80</v>
      </c>
      <c r="BK297" s="146">
        <f t="shared" si="79"/>
        <v>2134.81</v>
      </c>
      <c r="BL297" s="13" t="s">
        <v>220</v>
      </c>
      <c r="BM297" s="145" t="s">
        <v>1182</v>
      </c>
    </row>
    <row r="298" spans="2:65" s="1" customFormat="1" ht="24.2" customHeight="1" x14ac:dyDescent="0.2">
      <c r="B298" s="25"/>
      <c r="C298" s="135" t="s">
        <v>422</v>
      </c>
      <c r="D298" s="135" t="s">
        <v>154</v>
      </c>
      <c r="E298" s="136" t="s">
        <v>361</v>
      </c>
      <c r="F298" s="137" t="s">
        <v>362</v>
      </c>
      <c r="G298" s="138" t="s">
        <v>209</v>
      </c>
      <c r="H298" s="139">
        <v>1.7809999999999999</v>
      </c>
      <c r="I298" s="140">
        <v>679.52</v>
      </c>
      <c r="J298" s="140">
        <f t="shared" si="70"/>
        <v>1210.23</v>
      </c>
      <c r="K298" s="141"/>
      <c r="L298" s="25"/>
      <c r="M298" s="142" t="s">
        <v>1</v>
      </c>
      <c r="N298" s="112" t="s">
        <v>38</v>
      </c>
      <c r="O298" s="143">
        <v>1.45</v>
      </c>
      <c r="P298" s="143">
        <f t="shared" si="71"/>
        <v>2.5824499999999997</v>
      </c>
      <c r="Q298" s="143">
        <v>0</v>
      </c>
      <c r="R298" s="143">
        <f t="shared" si="72"/>
        <v>0</v>
      </c>
      <c r="S298" s="143">
        <v>0</v>
      </c>
      <c r="T298" s="144">
        <f t="shared" si="73"/>
        <v>0</v>
      </c>
      <c r="AR298" s="145" t="s">
        <v>220</v>
      </c>
      <c r="AT298" s="145" t="s">
        <v>154</v>
      </c>
      <c r="AU298" s="145" t="s">
        <v>82</v>
      </c>
      <c r="AY298" s="13" t="s">
        <v>151</v>
      </c>
      <c r="BE298" s="146">
        <f t="shared" si="74"/>
        <v>1210.23</v>
      </c>
      <c r="BF298" s="146">
        <f t="shared" si="75"/>
        <v>0</v>
      </c>
      <c r="BG298" s="146">
        <f t="shared" si="76"/>
        <v>0</v>
      </c>
      <c r="BH298" s="146">
        <f t="shared" si="77"/>
        <v>0</v>
      </c>
      <c r="BI298" s="146">
        <f t="shared" si="78"/>
        <v>0</v>
      </c>
      <c r="BJ298" s="13" t="s">
        <v>80</v>
      </c>
      <c r="BK298" s="146">
        <f t="shared" si="79"/>
        <v>1210.23</v>
      </c>
      <c r="BL298" s="13" t="s">
        <v>220</v>
      </c>
      <c r="BM298" s="145" t="s">
        <v>1183</v>
      </c>
    </row>
    <row r="299" spans="2:65" s="11" customFormat="1" ht="22.9" customHeight="1" x14ac:dyDescent="0.2">
      <c r="B299" s="124"/>
      <c r="D299" s="125" t="s">
        <v>72</v>
      </c>
      <c r="E299" s="133" t="s">
        <v>1184</v>
      </c>
      <c r="F299" s="133" t="s">
        <v>1185</v>
      </c>
      <c r="J299" s="134">
        <f>BK299</f>
        <v>456960.01</v>
      </c>
      <c r="L299" s="124"/>
      <c r="M299" s="128"/>
      <c r="P299" s="129">
        <f>SUM(P300:P327)</f>
        <v>456.46407200000004</v>
      </c>
      <c r="R299" s="129">
        <f>SUM(R300:R327)</f>
        <v>10.692161519085001</v>
      </c>
      <c r="T299" s="130">
        <f>SUM(T300:T327)</f>
        <v>12.716659999999999</v>
      </c>
      <c r="AR299" s="125" t="s">
        <v>82</v>
      </c>
      <c r="AT299" s="131" t="s">
        <v>72</v>
      </c>
      <c r="AU299" s="131" t="s">
        <v>80</v>
      </c>
      <c r="AY299" s="125" t="s">
        <v>151</v>
      </c>
      <c r="BK299" s="132">
        <f>SUM(BK300:BK327)</f>
        <v>456960.01</v>
      </c>
    </row>
    <row r="300" spans="2:65" s="1" customFormat="1" ht="33" customHeight="1" x14ac:dyDescent="0.2">
      <c r="B300" s="25"/>
      <c r="C300" s="135" t="s">
        <v>426</v>
      </c>
      <c r="D300" s="135" t="s">
        <v>154</v>
      </c>
      <c r="E300" s="136" t="s">
        <v>1186</v>
      </c>
      <c r="F300" s="137" t="s">
        <v>1187</v>
      </c>
      <c r="G300" s="138" t="s">
        <v>200</v>
      </c>
      <c r="H300" s="139">
        <v>12.337999999999999</v>
      </c>
      <c r="I300" s="140">
        <v>980.75</v>
      </c>
      <c r="J300" s="140">
        <f t="shared" ref="J300:J327" si="80">ROUND(I300*H300,2)</f>
        <v>12100.49</v>
      </c>
      <c r="K300" s="141"/>
      <c r="L300" s="25"/>
      <c r="M300" s="142" t="s">
        <v>1</v>
      </c>
      <c r="N300" s="112" t="s">
        <v>38</v>
      </c>
      <c r="O300" s="143">
        <v>1.56</v>
      </c>
      <c r="P300" s="143">
        <f t="shared" ref="P300:P327" si="81">O300*H300</f>
        <v>19.24728</v>
      </c>
      <c r="Q300" s="143">
        <v>1.08E-3</v>
      </c>
      <c r="R300" s="143">
        <f t="shared" ref="R300:R327" si="82">Q300*H300</f>
        <v>1.332504E-2</v>
      </c>
      <c r="S300" s="143">
        <v>0</v>
      </c>
      <c r="T300" s="144">
        <f t="shared" ref="T300:T327" si="83">S300*H300</f>
        <v>0</v>
      </c>
      <c r="AR300" s="145" t="s">
        <v>220</v>
      </c>
      <c r="AT300" s="145" t="s">
        <v>154</v>
      </c>
      <c r="AU300" s="145" t="s">
        <v>82</v>
      </c>
      <c r="AY300" s="13" t="s">
        <v>151</v>
      </c>
      <c r="BE300" s="146">
        <f t="shared" ref="BE300:BE327" si="84">IF(N300="základní",J300,0)</f>
        <v>12100.49</v>
      </c>
      <c r="BF300" s="146">
        <f t="shared" ref="BF300:BF327" si="85">IF(N300="snížená",J300,0)</f>
        <v>0</v>
      </c>
      <c r="BG300" s="146">
        <f t="shared" ref="BG300:BG327" si="86">IF(N300="zákl. přenesená",J300,0)</f>
        <v>0</v>
      </c>
      <c r="BH300" s="146">
        <f t="shared" ref="BH300:BH327" si="87">IF(N300="sníž. přenesená",J300,0)</f>
        <v>0</v>
      </c>
      <c r="BI300" s="146">
        <f t="shared" ref="BI300:BI327" si="88">IF(N300="nulová",J300,0)</f>
        <v>0</v>
      </c>
      <c r="BJ300" s="13" t="s">
        <v>80</v>
      </c>
      <c r="BK300" s="146">
        <f t="shared" ref="BK300:BK327" si="89">ROUND(I300*H300,2)</f>
        <v>12100.49</v>
      </c>
      <c r="BL300" s="13" t="s">
        <v>220</v>
      </c>
      <c r="BM300" s="145" t="s">
        <v>1188</v>
      </c>
    </row>
    <row r="301" spans="2:65" s="1" customFormat="1" ht="16.5" customHeight="1" x14ac:dyDescent="0.2">
      <c r="B301" s="25"/>
      <c r="C301" s="135" t="s">
        <v>430</v>
      </c>
      <c r="D301" s="135" t="s">
        <v>154</v>
      </c>
      <c r="E301" s="136" t="s">
        <v>1189</v>
      </c>
      <c r="F301" s="137" t="s">
        <v>1190</v>
      </c>
      <c r="G301" s="138" t="s">
        <v>162</v>
      </c>
      <c r="H301" s="139">
        <v>14.21</v>
      </c>
      <c r="I301" s="140">
        <v>50.98</v>
      </c>
      <c r="J301" s="140">
        <f t="shared" si="80"/>
        <v>724.43</v>
      </c>
      <c r="K301" s="141"/>
      <c r="L301" s="25"/>
      <c r="M301" s="142" t="s">
        <v>1</v>
      </c>
      <c r="N301" s="112" t="s">
        <v>38</v>
      </c>
      <c r="O301" s="143">
        <v>0.114</v>
      </c>
      <c r="P301" s="143">
        <f t="shared" si="81"/>
        <v>1.6199400000000002</v>
      </c>
      <c r="Q301" s="143">
        <v>0</v>
      </c>
      <c r="R301" s="143">
        <f t="shared" si="82"/>
        <v>0</v>
      </c>
      <c r="S301" s="143">
        <v>2.1999999999999999E-2</v>
      </c>
      <c r="T301" s="144">
        <f t="shared" si="83"/>
        <v>0.31262000000000001</v>
      </c>
      <c r="AR301" s="145" t="s">
        <v>220</v>
      </c>
      <c r="AT301" s="145" t="s">
        <v>154</v>
      </c>
      <c r="AU301" s="145" t="s">
        <v>82</v>
      </c>
      <c r="AY301" s="13" t="s">
        <v>151</v>
      </c>
      <c r="BE301" s="146">
        <f t="shared" si="84"/>
        <v>724.43</v>
      </c>
      <c r="BF301" s="146">
        <f t="shared" si="85"/>
        <v>0</v>
      </c>
      <c r="BG301" s="146">
        <f t="shared" si="86"/>
        <v>0</v>
      </c>
      <c r="BH301" s="146">
        <f t="shared" si="87"/>
        <v>0</v>
      </c>
      <c r="BI301" s="146">
        <f t="shared" si="88"/>
        <v>0</v>
      </c>
      <c r="BJ301" s="13" t="s">
        <v>80</v>
      </c>
      <c r="BK301" s="146">
        <f t="shared" si="89"/>
        <v>724.43</v>
      </c>
      <c r="BL301" s="13" t="s">
        <v>220</v>
      </c>
      <c r="BM301" s="145" t="s">
        <v>1191</v>
      </c>
    </row>
    <row r="302" spans="2:65" s="1" customFormat="1" ht="24.2" customHeight="1" x14ac:dyDescent="0.2">
      <c r="B302" s="25"/>
      <c r="C302" s="135" t="s">
        <v>434</v>
      </c>
      <c r="D302" s="135" t="s">
        <v>154</v>
      </c>
      <c r="E302" s="136" t="s">
        <v>1192</v>
      </c>
      <c r="F302" s="137" t="s">
        <v>1193</v>
      </c>
      <c r="G302" s="138" t="s">
        <v>162</v>
      </c>
      <c r="H302" s="139">
        <v>28.42</v>
      </c>
      <c r="I302" s="140">
        <v>67.069999999999993</v>
      </c>
      <c r="J302" s="140">
        <f t="shared" si="80"/>
        <v>1906.13</v>
      </c>
      <c r="K302" s="141"/>
      <c r="L302" s="25"/>
      <c r="M302" s="142" t="s">
        <v>1</v>
      </c>
      <c r="N302" s="112" t="s">
        <v>38</v>
      </c>
      <c r="O302" s="143">
        <v>0.15</v>
      </c>
      <c r="P302" s="143">
        <f t="shared" si="81"/>
        <v>4.2629999999999999</v>
      </c>
      <c r="Q302" s="143">
        <v>0</v>
      </c>
      <c r="R302" s="143">
        <f t="shared" si="82"/>
        <v>0</v>
      </c>
      <c r="S302" s="143">
        <v>1.4E-2</v>
      </c>
      <c r="T302" s="144">
        <f t="shared" si="83"/>
        <v>0.39788000000000001</v>
      </c>
      <c r="AR302" s="145" t="s">
        <v>220</v>
      </c>
      <c r="AT302" s="145" t="s">
        <v>154</v>
      </c>
      <c r="AU302" s="145" t="s">
        <v>82</v>
      </c>
      <c r="AY302" s="13" t="s">
        <v>151</v>
      </c>
      <c r="BE302" s="146">
        <f t="shared" si="84"/>
        <v>1906.13</v>
      </c>
      <c r="BF302" s="146">
        <f t="shared" si="85"/>
        <v>0</v>
      </c>
      <c r="BG302" s="146">
        <f t="shared" si="86"/>
        <v>0</v>
      </c>
      <c r="BH302" s="146">
        <f t="shared" si="87"/>
        <v>0</v>
      </c>
      <c r="BI302" s="146">
        <f t="shared" si="88"/>
        <v>0</v>
      </c>
      <c r="BJ302" s="13" t="s">
        <v>80</v>
      </c>
      <c r="BK302" s="146">
        <f t="shared" si="89"/>
        <v>1906.13</v>
      </c>
      <c r="BL302" s="13" t="s">
        <v>220</v>
      </c>
      <c r="BM302" s="145" t="s">
        <v>1194</v>
      </c>
    </row>
    <row r="303" spans="2:65" s="1" customFormat="1" ht="24.2" customHeight="1" x14ac:dyDescent="0.2">
      <c r="B303" s="25"/>
      <c r="C303" s="135" t="s">
        <v>438</v>
      </c>
      <c r="D303" s="135" t="s">
        <v>154</v>
      </c>
      <c r="E303" s="136" t="s">
        <v>1195</v>
      </c>
      <c r="F303" s="137" t="s">
        <v>1196</v>
      </c>
      <c r="G303" s="138" t="s">
        <v>483</v>
      </c>
      <c r="H303" s="139">
        <v>699.98</v>
      </c>
      <c r="I303" s="140">
        <v>69.17</v>
      </c>
      <c r="J303" s="140">
        <f t="shared" si="80"/>
        <v>48417.62</v>
      </c>
      <c r="K303" s="141"/>
      <c r="L303" s="25"/>
      <c r="M303" s="142" t="s">
        <v>1</v>
      </c>
      <c r="N303" s="112" t="s">
        <v>38</v>
      </c>
      <c r="O303" s="143">
        <v>0.14000000000000001</v>
      </c>
      <c r="P303" s="143">
        <f t="shared" si="81"/>
        <v>97.997200000000007</v>
      </c>
      <c r="Q303" s="143">
        <v>0</v>
      </c>
      <c r="R303" s="143">
        <f t="shared" si="82"/>
        <v>0</v>
      </c>
      <c r="S303" s="143">
        <v>1.4E-2</v>
      </c>
      <c r="T303" s="144">
        <f t="shared" si="83"/>
        <v>9.7997200000000007</v>
      </c>
      <c r="AR303" s="145" t="s">
        <v>220</v>
      </c>
      <c r="AT303" s="145" t="s">
        <v>154</v>
      </c>
      <c r="AU303" s="145" t="s">
        <v>82</v>
      </c>
      <c r="AY303" s="13" t="s">
        <v>151</v>
      </c>
      <c r="BE303" s="146">
        <f t="shared" si="84"/>
        <v>48417.62</v>
      </c>
      <c r="BF303" s="146">
        <f t="shared" si="85"/>
        <v>0</v>
      </c>
      <c r="BG303" s="146">
        <f t="shared" si="86"/>
        <v>0</v>
      </c>
      <c r="BH303" s="146">
        <f t="shared" si="87"/>
        <v>0</v>
      </c>
      <c r="BI303" s="146">
        <f t="shared" si="88"/>
        <v>0</v>
      </c>
      <c r="BJ303" s="13" t="s">
        <v>80</v>
      </c>
      <c r="BK303" s="146">
        <f t="shared" si="89"/>
        <v>48417.62</v>
      </c>
      <c r="BL303" s="13" t="s">
        <v>220</v>
      </c>
      <c r="BM303" s="145" t="s">
        <v>1197</v>
      </c>
    </row>
    <row r="304" spans="2:65" s="1" customFormat="1" ht="33" customHeight="1" x14ac:dyDescent="0.2">
      <c r="B304" s="25"/>
      <c r="C304" s="135" t="s">
        <v>1198</v>
      </c>
      <c r="D304" s="135" t="s">
        <v>154</v>
      </c>
      <c r="E304" s="136" t="s">
        <v>1199</v>
      </c>
      <c r="F304" s="137" t="s">
        <v>1200</v>
      </c>
      <c r="G304" s="138" t="s">
        <v>483</v>
      </c>
      <c r="H304" s="139">
        <v>86.173000000000002</v>
      </c>
      <c r="I304" s="140">
        <v>235.16</v>
      </c>
      <c r="J304" s="140">
        <f t="shared" si="80"/>
        <v>20264.439999999999</v>
      </c>
      <c r="K304" s="141"/>
      <c r="L304" s="25"/>
      <c r="M304" s="142" t="s">
        <v>1</v>
      </c>
      <c r="N304" s="112" t="s">
        <v>38</v>
      </c>
      <c r="O304" s="143">
        <v>0.45400000000000001</v>
      </c>
      <c r="P304" s="143">
        <f t="shared" si="81"/>
        <v>39.122542000000003</v>
      </c>
      <c r="Q304" s="143">
        <v>0</v>
      </c>
      <c r="R304" s="143">
        <f t="shared" si="82"/>
        <v>0</v>
      </c>
      <c r="S304" s="143">
        <v>0</v>
      </c>
      <c r="T304" s="144">
        <f t="shared" si="83"/>
        <v>0</v>
      </c>
      <c r="AR304" s="145" t="s">
        <v>220</v>
      </c>
      <c r="AT304" s="145" t="s">
        <v>154</v>
      </c>
      <c r="AU304" s="145" t="s">
        <v>82</v>
      </c>
      <c r="AY304" s="13" t="s">
        <v>151</v>
      </c>
      <c r="BE304" s="146">
        <f t="shared" si="84"/>
        <v>20264.439999999999</v>
      </c>
      <c r="BF304" s="146">
        <f t="shared" si="85"/>
        <v>0</v>
      </c>
      <c r="BG304" s="146">
        <f t="shared" si="86"/>
        <v>0</v>
      </c>
      <c r="BH304" s="146">
        <f t="shared" si="87"/>
        <v>0</v>
      </c>
      <c r="BI304" s="146">
        <f t="shared" si="88"/>
        <v>0</v>
      </c>
      <c r="BJ304" s="13" t="s">
        <v>80</v>
      </c>
      <c r="BK304" s="146">
        <f t="shared" si="89"/>
        <v>20264.439999999999</v>
      </c>
      <c r="BL304" s="13" t="s">
        <v>220</v>
      </c>
      <c r="BM304" s="145" t="s">
        <v>1201</v>
      </c>
    </row>
    <row r="305" spans="2:65" s="1" customFormat="1" ht="21.75" customHeight="1" x14ac:dyDescent="0.2">
      <c r="B305" s="25"/>
      <c r="C305" s="150" t="s">
        <v>1202</v>
      </c>
      <c r="D305" s="150" t="s">
        <v>313</v>
      </c>
      <c r="E305" s="151" t="s">
        <v>1203</v>
      </c>
      <c r="F305" s="152" t="s">
        <v>1204</v>
      </c>
      <c r="G305" s="153" t="s">
        <v>200</v>
      </c>
      <c r="H305" s="154">
        <v>1.444</v>
      </c>
      <c r="I305" s="155">
        <v>15400</v>
      </c>
      <c r="J305" s="155">
        <f t="shared" si="80"/>
        <v>22237.599999999999</v>
      </c>
      <c r="K305" s="156"/>
      <c r="L305" s="157"/>
      <c r="M305" s="158" t="s">
        <v>1</v>
      </c>
      <c r="N305" s="159" t="s">
        <v>38</v>
      </c>
      <c r="O305" s="143">
        <v>0</v>
      </c>
      <c r="P305" s="143">
        <f t="shared" si="81"/>
        <v>0</v>
      </c>
      <c r="Q305" s="143">
        <v>0.55000000000000004</v>
      </c>
      <c r="R305" s="143">
        <f t="shared" si="82"/>
        <v>0.79420000000000002</v>
      </c>
      <c r="S305" s="143">
        <v>0</v>
      </c>
      <c r="T305" s="144">
        <f t="shared" si="83"/>
        <v>0</v>
      </c>
      <c r="AR305" s="145" t="s">
        <v>286</v>
      </c>
      <c r="AT305" s="145" t="s">
        <v>313</v>
      </c>
      <c r="AU305" s="145" t="s">
        <v>82</v>
      </c>
      <c r="AY305" s="13" t="s">
        <v>151</v>
      </c>
      <c r="BE305" s="146">
        <f t="shared" si="84"/>
        <v>22237.599999999999</v>
      </c>
      <c r="BF305" s="146">
        <f t="shared" si="85"/>
        <v>0</v>
      </c>
      <c r="BG305" s="146">
        <f t="shared" si="86"/>
        <v>0</v>
      </c>
      <c r="BH305" s="146">
        <f t="shared" si="87"/>
        <v>0</v>
      </c>
      <c r="BI305" s="146">
        <f t="shared" si="88"/>
        <v>0</v>
      </c>
      <c r="BJ305" s="13" t="s">
        <v>80</v>
      </c>
      <c r="BK305" s="146">
        <f t="shared" si="89"/>
        <v>22237.599999999999</v>
      </c>
      <c r="BL305" s="13" t="s">
        <v>220</v>
      </c>
      <c r="BM305" s="145" t="s">
        <v>1205</v>
      </c>
    </row>
    <row r="306" spans="2:65" s="1" customFormat="1" ht="33" customHeight="1" x14ac:dyDescent="0.2">
      <c r="B306" s="25"/>
      <c r="C306" s="135" t="s">
        <v>1206</v>
      </c>
      <c r="D306" s="135" t="s">
        <v>154</v>
      </c>
      <c r="E306" s="136" t="s">
        <v>1207</v>
      </c>
      <c r="F306" s="137" t="s">
        <v>1208</v>
      </c>
      <c r="G306" s="138" t="s">
        <v>483</v>
      </c>
      <c r="H306" s="139">
        <v>6.99</v>
      </c>
      <c r="I306" s="140">
        <v>340.71</v>
      </c>
      <c r="J306" s="140">
        <f t="shared" si="80"/>
        <v>2381.56</v>
      </c>
      <c r="K306" s="141"/>
      <c r="L306" s="25"/>
      <c r="M306" s="142" t="s">
        <v>1</v>
      </c>
      <c r="N306" s="112" t="s">
        <v>38</v>
      </c>
      <c r="O306" s="143">
        <v>0.57499999999999996</v>
      </c>
      <c r="P306" s="143">
        <f t="shared" si="81"/>
        <v>4.0192499999999995</v>
      </c>
      <c r="Q306" s="143">
        <v>0</v>
      </c>
      <c r="R306" s="143">
        <f t="shared" si="82"/>
        <v>0</v>
      </c>
      <c r="S306" s="143">
        <v>0</v>
      </c>
      <c r="T306" s="144">
        <f t="shared" si="83"/>
        <v>0</v>
      </c>
      <c r="AR306" s="145" t="s">
        <v>220</v>
      </c>
      <c r="AT306" s="145" t="s">
        <v>154</v>
      </c>
      <c r="AU306" s="145" t="s">
        <v>82</v>
      </c>
      <c r="AY306" s="13" t="s">
        <v>151</v>
      </c>
      <c r="BE306" s="146">
        <f t="shared" si="84"/>
        <v>2381.56</v>
      </c>
      <c r="BF306" s="146">
        <f t="shared" si="85"/>
        <v>0</v>
      </c>
      <c r="BG306" s="146">
        <f t="shared" si="86"/>
        <v>0</v>
      </c>
      <c r="BH306" s="146">
        <f t="shared" si="87"/>
        <v>0</v>
      </c>
      <c r="BI306" s="146">
        <f t="shared" si="88"/>
        <v>0</v>
      </c>
      <c r="BJ306" s="13" t="s">
        <v>80</v>
      </c>
      <c r="BK306" s="146">
        <f t="shared" si="89"/>
        <v>2381.56</v>
      </c>
      <c r="BL306" s="13" t="s">
        <v>220</v>
      </c>
      <c r="BM306" s="145" t="s">
        <v>1209</v>
      </c>
    </row>
    <row r="307" spans="2:65" s="1" customFormat="1" ht="21.75" customHeight="1" x14ac:dyDescent="0.2">
      <c r="B307" s="25"/>
      <c r="C307" s="150" t="s">
        <v>1210</v>
      </c>
      <c r="D307" s="150" t="s">
        <v>313</v>
      </c>
      <c r="E307" s="151" t="s">
        <v>1211</v>
      </c>
      <c r="F307" s="152" t="s">
        <v>1212</v>
      </c>
      <c r="G307" s="153" t="s">
        <v>200</v>
      </c>
      <c r="H307" s="154">
        <v>0.216</v>
      </c>
      <c r="I307" s="155">
        <v>11900</v>
      </c>
      <c r="J307" s="155">
        <f t="shared" si="80"/>
        <v>2570.4</v>
      </c>
      <c r="K307" s="156"/>
      <c r="L307" s="157"/>
      <c r="M307" s="158" t="s">
        <v>1</v>
      </c>
      <c r="N307" s="159" t="s">
        <v>38</v>
      </c>
      <c r="O307" s="143">
        <v>0</v>
      </c>
      <c r="P307" s="143">
        <f t="shared" si="81"/>
        <v>0</v>
      </c>
      <c r="Q307" s="143">
        <v>0.55000000000000004</v>
      </c>
      <c r="R307" s="143">
        <f t="shared" si="82"/>
        <v>0.1188</v>
      </c>
      <c r="S307" s="143">
        <v>0</v>
      </c>
      <c r="T307" s="144">
        <f t="shared" si="83"/>
        <v>0</v>
      </c>
      <c r="AR307" s="145" t="s">
        <v>286</v>
      </c>
      <c r="AT307" s="145" t="s">
        <v>313</v>
      </c>
      <c r="AU307" s="145" t="s">
        <v>82</v>
      </c>
      <c r="AY307" s="13" t="s">
        <v>151</v>
      </c>
      <c r="BE307" s="146">
        <f t="shared" si="84"/>
        <v>2570.4</v>
      </c>
      <c r="BF307" s="146">
        <f t="shared" si="85"/>
        <v>0</v>
      </c>
      <c r="BG307" s="146">
        <f t="shared" si="86"/>
        <v>0</v>
      </c>
      <c r="BH307" s="146">
        <f t="shared" si="87"/>
        <v>0</v>
      </c>
      <c r="BI307" s="146">
        <f t="shared" si="88"/>
        <v>0</v>
      </c>
      <c r="BJ307" s="13" t="s">
        <v>80</v>
      </c>
      <c r="BK307" s="146">
        <f t="shared" si="89"/>
        <v>2570.4</v>
      </c>
      <c r="BL307" s="13" t="s">
        <v>220</v>
      </c>
      <c r="BM307" s="145" t="s">
        <v>1213</v>
      </c>
    </row>
    <row r="308" spans="2:65" s="1" customFormat="1" ht="33" customHeight="1" x14ac:dyDescent="0.2">
      <c r="B308" s="25"/>
      <c r="C308" s="135" t="s">
        <v>1214</v>
      </c>
      <c r="D308" s="135" t="s">
        <v>154</v>
      </c>
      <c r="E308" s="136" t="s">
        <v>1215</v>
      </c>
      <c r="F308" s="137" t="s">
        <v>1216</v>
      </c>
      <c r="G308" s="138" t="s">
        <v>162</v>
      </c>
      <c r="H308" s="139">
        <v>381.61200000000002</v>
      </c>
      <c r="I308" s="140">
        <v>129.68</v>
      </c>
      <c r="J308" s="140">
        <f t="shared" si="80"/>
        <v>49487.44</v>
      </c>
      <c r="K308" s="141"/>
      <c r="L308" s="25"/>
      <c r="M308" s="142" t="s">
        <v>1</v>
      </c>
      <c r="N308" s="112" t="s">
        <v>38</v>
      </c>
      <c r="O308" s="143">
        <v>0.28999999999999998</v>
      </c>
      <c r="P308" s="143">
        <f t="shared" si="81"/>
        <v>110.66748</v>
      </c>
      <c r="Q308" s="143">
        <v>0</v>
      </c>
      <c r="R308" s="143">
        <f t="shared" si="82"/>
        <v>0</v>
      </c>
      <c r="S308" s="143">
        <v>0</v>
      </c>
      <c r="T308" s="144">
        <f t="shared" si="83"/>
        <v>0</v>
      </c>
      <c r="AR308" s="145" t="s">
        <v>220</v>
      </c>
      <c r="AT308" s="145" t="s">
        <v>154</v>
      </c>
      <c r="AU308" s="145" t="s">
        <v>82</v>
      </c>
      <c r="AY308" s="13" t="s">
        <v>151</v>
      </c>
      <c r="BE308" s="146">
        <f t="shared" si="84"/>
        <v>49487.44</v>
      </c>
      <c r="BF308" s="146">
        <f t="shared" si="85"/>
        <v>0</v>
      </c>
      <c r="BG308" s="146">
        <f t="shared" si="86"/>
        <v>0</v>
      </c>
      <c r="BH308" s="146">
        <f t="shared" si="87"/>
        <v>0</v>
      </c>
      <c r="BI308" s="146">
        <f t="shared" si="88"/>
        <v>0</v>
      </c>
      <c r="BJ308" s="13" t="s">
        <v>80</v>
      </c>
      <c r="BK308" s="146">
        <f t="shared" si="89"/>
        <v>49487.44</v>
      </c>
      <c r="BL308" s="13" t="s">
        <v>220</v>
      </c>
      <c r="BM308" s="145" t="s">
        <v>1217</v>
      </c>
    </row>
    <row r="309" spans="2:65" s="1" customFormat="1" ht="16.5" customHeight="1" x14ac:dyDescent="0.2">
      <c r="B309" s="25"/>
      <c r="C309" s="150" t="s">
        <v>1218</v>
      </c>
      <c r="D309" s="150" t="s">
        <v>313</v>
      </c>
      <c r="E309" s="151" t="s">
        <v>1219</v>
      </c>
      <c r="F309" s="152" t="s">
        <v>1220</v>
      </c>
      <c r="G309" s="153" t="s">
        <v>200</v>
      </c>
      <c r="H309" s="154">
        <v>10.494</v>
      </c>
      <c r="I309" s="155">
        <v>7880</v>
      </c>
      <c r="J309" s="155">
        <f t="shared" si="80"/>
        <v>82692.72</v>
      </c>
      <c r="K309" s="156"/>
      <c r="L309" s="157"/>
      <c r="M309" s="158" t="s">
        <v>1</v>
      </c>
      <c r="N309" s="159" t="s">
        <v>38</v>
      </c>
      <c r="O309" s="143">
        <v>0</v>
      </c>
      <c r="P309" s="143">
        <f t="shared" si="81"/>
        <v>0</v>
      </c>
      <c r="Q309" s="143">
        <v>0.55000000000000004</v>
      </c>
      <c r="R309" s="143">
        <f t="shared" si="82"/>
        <v>5.7717000000000001</v>
      </c>
      <c r="S309" s="143">
        <v>0</v>
      </c>
      <c r="T309" s="144">
        <f t="shared" si="83"/>
        <v>0</v>
      </c>
      <c r="AR309" s="145" t="s">
        <v>286</v>
      </c>
      <c r="AT309" s="145" t="s">
        <v>313</v>
      </c>
      <c r="AU309" s="145" t="s">
        <v>82</v>
      </c>
      <c r="AY309" s="13" t="s">
        <v>151</v>
      </c>
      <c r="BE309" s="146">
        <f t="shared" si="84"/>
        <v>82692.72</v>
      </c>
      <c r="BF309" s="146">
        <f t="shared" si="85"/>
        <v>0</v>
      </c>
      <c r="BG309" s="146">
        <f t="shared" si="86"/>
        <v>0</v>
      </c>
      <c r="BH309" s="146">
        <f t="shared" si="87"/>
        <v>0</v>
      </c>
      <c r="BI309" s="146">
        <f t="shared" si="88"/>
        <v>0</v>
      </c>
      <c r="BJ309" s="13" t="s">
        <v>80</v>
      </c>
      <c r="BK309" s="146">
        <f t="shared" si="89"/>
        <v>82692.72</v>
      </c>
      <c r="BL309" s="13" t="s">
        <v>220</v>
      </c>
      <c r="BM309" s="145" t="s">
        <v>1221</v>
      </c>
    </row>
    <row r="310" spans="2:65" s="1" customFormat="1" ht="24.2" customHeight="1" x14ac:dyDescent="0.2">
      <c r="B310" s="25"/>
      <c r="C310" s="135" t="s">
        <v>1222</v>
      </c>
      <c r="D310" s="135" t="s">
        <v>154</v>
      </c>
      <c r="E310" s="136" t="s">
        <v>1223</v>
      </c>
      <c r="F310" s="137" t="s">
        <v>1224</v>
      </c>
      <c r="G310" s="138" t="s">
        <v>162</v>
      </c>
      <c r="H310" s="139">
        <v>66.850999999999999</v>
      </c>
      <c r="I310" s="140">
        <v>383.39</v>
      </c>
      <c r="J310" s="140">
        <f t="shared" si="80"/>
        <v>25630</v>
      </c>
      <c r="K310" s="141"/>
      <c r="L310" s="25"/>
      <c r="M310" s="142" t="s">
        <v>1</v>
      </c>
      <c r="N310" s="112" t="s">
        <v>38</v>
      </c>
      <c r="O310" s="143">
        <v>0.77600000000000002</v>
      </c>
      <c r="P310" s="143">
        <f t="shared" si="81"/>
        <v>51.876376</v>
      </c>
      <c r="Q310" s="143">
        <v>0</v>
      </c>
      <c r="R310" s="143">
        <f t="shared" si="82"/>
        <v>0</v>
      </c>
      <c r="S310" s="143">
        <v>0</v>
      </c>
      <c r="T310" s="144">
        <f t="shared" si="83"/>
        <v>0</v>
      </c>
      <c r="AR310" s="145" t="s">
        <v>220</v>
      </c>
      <c r="AT310" s="145" t="s">
        <v>154</v>
      </c>
      <c r="AU310" s="145" t="s">
        <v>82</v>
      </c>
      <c r="AY310" s="13" t="s">
        <v>151</v>
      </c>
      <c r="BE310" s="146">
        <f t="shared" si="84"/>
        <v>25630</v>
      </c>
      <c r="BF310" s="146">
        <f t="shared" si="85"/>
        <v>0</v>
      </c>
      <c r="BG310" s="146">
        <f t="shared" si="86"/>
        <v>0</v>
      </c>
      <c r="BH310" s="146">
        <f t="shared" si="87"/>
        <v>0</v>
      </c>
      <c r="BI310" s="146">
        <f t="shared" si="88"/>
        <v>0</v>
      </c>
      <c r="BJ310" s="13" t="s">
        <v>80</v>
      </c>
      <c r="BK310" s="146">
        <f t="shared" si="89"/>
        <v>25630</v>
      </c>
      <c r="BL310" s="13" t="s">
        <v>220</v>
      </c>
      <c r="BM310" s="145" t="s">
        <v>1225</v>
      </c>
    </row>
    <row r="311" spans="2:65" s="1" customFormat="1" ht="21.75" customHeight="1" x14ac:dyDescent="0.2">
      <c r="B311" s="25"/>
      <c r="C311" s="150" t="s">
        <v>1226</v>
      </c>
      <c r="D311" s="150" t="s">
        <v>313</v>
      </c>
      <c r="E311" s="151" t="s">
        <v>1227</v>
      </c>
      <c r="F311" s="152" t="s">
        <v>1228</v>
      </c>
      <c r="G311" s="153" t="s">
        <v>162</v>
      </c>
      <c r="H311" s="154">
        <v>73.536000000000001</v>
      </c>
      <c r="I311" s="155">
        <v>296</v>
      </c>
      <c r="J311" s="155">
        <f t="shared" si="80"/>
        <v>21766.66</v>
      </c>
      <c r="K311" s="156"/>
      <c r="L311" s="157"/>
      <c r="M311" s="158" t="s">
        <v>1</v>
      </c>
      <c r="N311" s="159" t="s">
        <v>38</v>
      </c>
      <c r="O311" s="143">
        <v>0</v>
      </c>
      <c r="P311" s="143">
        <f t="shared" si="81"/>
        <v>0</v>
      </c>
      <c r="Q311" s="143">
        <v>1.064E-2</v>
      </c>
      <c r="R311" s="143">
        <f t="shared" si="82"/>
        <v>0.78242304000000007</v>
      </c>
      <c r="S311" s="143">
        <v>0</v>
      </c>
      <c r="T311" s="144">
        <f t="shared" si="83"/>
        <v>0</v>
      </c>
      <c r="AR311" s="145" t="s">
        <v>286</v>
      </c>
      <c r="AT311" s="145" t="s">
        <v>313</v>
      </c>
      <c r="AU311" s="145" t="s">
        <v>82</v>
      </c>
      <c r="AY311" s="13" t="s">
        <v>151</v>
      </c>
      <c r="BE311" s="146">
        <f t="shared" si="84"/>
        <v>21766.66</v>
      </c>
      <c r="BF311" s="146">
        <f t="shared" si="85"/>
        <v>0</v>
      </c>
      <c r="BG311" s="146">
        <f t="shared" si="86"/>
        <v>0</v>
      </c>
      <c r="BH311" s="146">
        <f t="shared" si="87"/>
        <v>0</v>
      </c>
      <c r="BI311" s="146">
        <f t="shared" si="88"/>
        <v>0</v>
      </c>
      <c r="BJ311" s="13" t="s">
        <v>80</v>
      </c>
      <c r="BK311" s="146">
        <f t="shared" si="89"/>
        <v>21766.66</v>
      </c>
      <c r="BL311" s="13" t="s">
        <v>220</v>
      </c>
      <c r="BM311" s="145" t="s">
        <v>1229</v>
      </c>
    </row>
    <row r="312" spans="2:65" s="1" customFormat="1" ht="33" customHeight="1" x14ac:dyDescent="0.2">
      <c r="B312" s="25"/>
      <c r="C312" s="135" t="s">
        <v>1230</v>
      </c>
      <c r="D312" s="135" t="s">
        <v>154</v>
      </c>
      <c r="E312" s="136" t="s">
        <v>1231</v>
      </c>
      <c r="F312" s="137" t="s">
        <v>1232</v>
      </c>
      <c r="G312" s="138" t="s">
        <v>162</v>
      </c>
      <c r="H312" s="139">
        <v>340.77</v>
      </c>
      <c r="I312" s="140">
        <v>66.7</v>
      </c>
      <c r="J312" s="140">
        <f t="shared" si="80"/>
        <v>22729.360000000001</v>
      </c>
      <c r="K312" s="141"/>
      <c r="L312" s="25"/>
      <c r="M312" s="142" t="s">
        <v>1</v>
      </c>
      <c r="N312" s="112" t="s">
        <v>38</v>
      </c>
      <c r="O312" s="143">
        <v>0.13500000000000001</v>
      </c>
      <c r="P312" s="143">
        <f t="shared" si="81"/>
        <v>46.003950000000003</v>
      </c>
      <c r="Q312" s="143">
        <v>0</v>
      </c>
      <c r="R312" s="143">
        <f t="shared" si="82"/>
        <v>0</v>
      </c>
      <c r="S312" s="143">
        <v>0</v>
      </c>
      <c r="T312" s="144">
        <f t="shared" si="83"/>
        <v>0</v>
      </c>
      <c r="AR312" s="145" t="s">
        <v>220</v>
      </c>
      <c r="AT312" s="145" t="s">
        <v>154</v>
      </c>
      <c r="AU312" s="145" t="s">
        <v>82</v>
      </c>
      <c r="AY312" s="13" t="s">
        <v>151</v>
      </c>
      <c r="BE312" s="146">
        <f t="shared" si="84"/>
        <v>22729.360000000001</v>
      </c>
      <c r="BF312" s="146">
        <f t="shared" si="85"/>
        <v>0</v>
      </c>
      <c r="BG312" s="146">
        <f t="shared" si="86"/>
        <v>0</v>
      </c>
      <c r="BH312" s="146">
        <f t="shared" si="87"/>
        <v>0</v>
      </c>
      <c r="BI312" s="146">
        <f t="shared" si="88"/>
        <v>0</v>
      </c>
      <c r="BJ312" s="13" t="s">
        <v>80</v>
      </c>
      <c r="BK312" s="146">
        <f t="shared" si="89"/>
        <v>22729.360000000001</v>
      </c>
      <c r="BL312" s="13" t="s">
        <v>220</v>
      </c>
      <c r="BM312" s="145" t="s">
        <v>1233</v>
      </c>
    </row>
    <row r="313" spans="2:65" s="1" customFormat="1" ht="16.5" customHeight="1" x14ac:dyDescent="0.2">
      <c r="B313" s="25"/>
      <c r="C313" s="150" t="s">
        <v>1234</v>
      </c>
      <c r="D313" s="150" t="s">
        <v>313</v>
      </c>
      <c r="E313" s="151" t="s">
        <v>1235</v>
      </c>
      <c r="F313" s="152" t="s">
        <v>1236</v>
      </c>
      <c r="G313" s="153" t="s">
        <v>200</v>
      </c>
      <c r="H313" s="154">
        <v>3.0590000000000002</v>
      </c>
      <c r="I313" s="155">
        <v>10100</v>
      </c>
      <c r="J313" s="155">
        <f t="shared" si="80"/>
        <v>30895.9</v>
      </c>
      <c r="K313" s="156"/>
      <c r="L313" s="157"/>
      <c r="M313" s="158" t="s">
        <v>1</v>
      </c>
      <c r="N313" s="159" t="s">
        <v>38</v>
      </c>
      <c r="O313" s="143">
        <v>0</v>
      </c>
      <c r="P313" s="143">
        <f t="shared" si="81"/>
        <v>0</v>
      </c>
      <c r="Q313" s="143">
        <v>0.55000000000000004</v>
      </c>
      <c r="R313" s="143">
        <f t="shared" si="82"/>
        <v>1.6824500000000002</v>
      </c>
      <c r="S313" s="143">
        <v>0</v>
      </c>
      <c r="T313" s="144">
        <f t="shared" si="83"/>
        <v>0</v>
      </c>
      <c r="AR313" s="145" t="s">
        <v>286</v>
      </c>
      <c r="AT313" s="145" t="s">
        <v>313</v>
      </c>
      <c r="AU313" s="145" t="s">
        <v>82</v>
      </c>
      <c r="AY313" s="13" t="s">
        <v>151</v>
      </c>
      <c r="BE313" s="146">
        <f t="shared" si="84"/>
        <v>30895.9</v>
      </c>
      <c r="BF313" s="146">
        <f t="shared" si="85"/>
        <v>0</v>
      </c>
      <c r="BG313" s="146">
        <f t="shared" si="86"/>
        <v>0</v>
      </c>
      <c r="BH313" s="146">
        <f t="shared" si="87"/>
        <v>0</v>
      </c>
      <c r="BI313" s="146">
        <f t="shared" si="88"/>
        <v>0</v>
      </c>
      <c r="BJ313" s="13" t="s">
        <v>80</v>
      </c>
      <c r="BK313" s="146">
        <f t="shared" si="89"/>
        <v>30895.9</v>
      </c>
      <c r="BL313" s="13" t="s">
        <v>220</v>
      </c>
      <c r="BM313" s="145" t="s">
        <v>1237</v>
      </c>
    </row>
    <row r="314" spans="2:65" s="1" customFormat="1" ht="16.5" customHeight="1" x14ac:dyDescent="0.2">
      <c r="B314" s="25"/>
      <c r="C314" s="135" t="s">
        <v>1238</v>
      </c>
      <c r="D314" s="135" t="s">
        <v>154</v>
      </c>
      <c r="E314" s="136" t="s">
        <v>1239</v>
      </c>
      <c r="F314" s="137" t="s">
        <v>1240</v>
      </c>
      <c r="G314" s="138" t="s">
        <v>483</v>
      </c>
      <c r="H314" s="139">
        <v>359.44200000000001</v>
      </c>
      <c r="I314" s="140">
        <v>16.489999999999998</v>
      </c>
      <c r="J314" s="140">
        <f t="shared" si="80"/>
        <v>5927.2</v>
      </c>
      <c r="K314" s="141"/>
      <c r="L314" s="25"/>
      <c r="M314" s="142" t="s">
        <v>1</v>
      </c>
      <c r="N314" s="112" t="s">
        <v>38</v>
      </c>
      <c r="O314" s="143">
        <v>0.03</v>
      </c>
      <c r="P314" s="143">
        <f t="shared" si="81"/>
        <v>10.78326</v>
      </c>
      <c r="Q314" s="143">
        <v>2.0999999999999999E-5</v>
      </c>
      <c r="R314" s="143">
        <f t="shared" si="82"/>
        <v>7.5482819999999999E-3</v>
      </c>
      <c r="S314" s="143">
        <v>0</v>
      </c>
      <c r="T314" s="144">
        <f t="shared" si="83"/>
        <v>0</v>
      </c>
      <c r="AR314" s="145" t="s">
        <v>220</v>
      </c>
      <c r="AT314" s="145" t="s">
        <v>154</v>
      </c>
      <c r="AU314" s="145" t="s">
        <v>82</v>
      </c>
      <c r="AY314" s="13" t="s">
        <v>151</v>
      </c>
      <c r="BE314" s="146">
        <f t="shared" si="84"/>
        <v>5927.2</v>
      </c>
      <c r="BF314" s="146">
        <f t="shared" si="85"/>
        <v>0</v>
      </c>
      <c r="BG314" s="146">
        <f t="shared" si="86"/>
        <v>0</v>
      </c>
      <c r="BH314" s="146">
        <f t="shared" si="87"/>
        <v>0</v>
      </c>
      <c r="BI314" s="146">
        <f t="shared" si="88"/>
        <v>0</v>
      </c>
      <c r="BJ314" s="13" t="s">
        <v>80</v>
      </c>
      <c r="BK314" s="146">
        <f t="shared" si="89"/>
        <v>5927.2</v>
      </c>
      <c r="BL314" s="13" t="s">
        <v>220</v>
      </c>
      <c r="BM314" s="145" t="s">
        <v>1241</v>
      </c>
    </row>
    <row r="315" spans="2:65" s="1" customFormat="1" ht="16.5" customHeight="1" x14ac:dyDescent="0.2">
      <c r="B315" s="25"/>
      <c r="C315" s="150" t="s">
        <v>1242</v>
      </c>
      <c r="D315" s="150" t="s">
        <v>313</v>
      </c>
      <c r="E315" s="151" t="s">
        <v>1235</v>
      </c>
      <c r="F315" s="152" t="s">
        <v>1236</v>
      </c>
      <c r="G315" s="153" t="s">
        <v>200</v>
      </c>
      <c r="H315" s="154">
        <v>1.044</v>
      </c>
      <c r="I315" s="155">
        <v>10100</v>
      </c>
      <c r="J315" s="155">
        <f t="shared" si="80"/>
        <v>10544.4</v>
      </c>
      <c r="K315" s="156"/>
      <c r="L315" s="157"/>
      <c r="M315" s="158" t="s">
        <v>1</v>
      </c>
      <c r="N315" s="159" t="s">
        <v>38</v>
      </c>
      <c r="O315" s="143">
        <v>0</v>
      </c>
      <c r="P315" s="143">
        <f t="shared" si="81"/>
        <v>0</v>
      </c>
      <c r="Q315" s="143">
        <v>0.55000000000000004</v>
      </c>
      <c r="R315" s="143">
        <f t="shared" si="82"/>
        <v>0.57420000000000004</v>
      </c>
      <c r="S315" s="143">
        <v>0</v>
      </c>
      <c r="T315" s="144">
        <f t="shared" si="83"/>
        <v>0</v>
      </c>
      <c r="AR315" s="145" t="s">
        <v>286</v>
      </c>
      <c r="AT315" s="145" t="s">
        <v>313</v>
      </c>
      <c r="AU315" s="145" t="s">
        <v>82</v>
      </c>
      <c r="AY315" s="13" t="s">
        <v>151</v>
      </c>
      <c r="BE315" s="146">
        <f t="shared" si="84"/>
        <v>10544.4</v>
      </c>
      <c r="BF315" s="146">
        <f t="shared" si="85"/>
        <v>0</v>
      </c>
      <c r="BG315" s="146">
        <f t="shared" si="86"/>
        <v>0</v>
      </c>
      <c r="BH315" s="146">
        <f t="shared" si="87"/>
        <v>0</v>
      </c>
      <c r="BI315" s="146">
        <f t="shared" si="88"/>
        <v>0</v>
      </c>
      <c r="BJ315" s="13" t="s">
        <v>80</v>
      </c>
      <c r="BK315" s="146">
        <f t="shared" si="89"/>
        <v>10544.4</v>
      </c>
      <c r="BL315" s="13" t="s">
        <v>220</v>
      </c>
      <c r="BM315" s="145" t="s">
        <v>1243</v>
      </c>
    </row>
    <row r="316" spans="2:65" s="1" customFormat="1" ht="24.2" customHeight="1" x14ac:dyDescent="0.2">
      <c r="B316" s="25"/>
      <c r="C316" s="135" t="s">
        <v>1244</v>
      </c>
      <c r="D316" s="135" t="s">
        <v>154</v>
      </c>
      <c r="E316" s="136" t="s">
        <v>1245</v>
      </c>
      <c r="F316" s="137" t="s">
        <v>1246</v>
      </c>
      <c r="G316" s="138" t="s">
        <v>162</v>
      </c>
      <c r="H316" s="139">
        <v>336.49799999999999</v>
      </c>
      <c r="I316" s="140">
        <v>22.36</v>
      </c>
      <c r="J316" s="140">
        <f t="shared" si="80"/>
        <v>7524.1</v>
      </c>
      <c r="K316" s="141"/>
      <c r="L316" s="25"/>
      <c r="M316" s="142" t="s">
        <v>1</v>
      </c>
      <c r="N316" s="112" t="s">
        <v>38</v>
      </c>
      <c r="O316" s="143">
        <v>0.05</v>
      </c>
      <c r="P316" s="143">
        <f t="shared" si="81"/>
        <v>16.8249</v>
      </c>
      <c r="Q316" s="143">
        <v>0</v>
      </c>
      <c r="R316" s="143">
        <f t="shared" si="82"/>
        <v>0</v>
      </c>
      <c r="S316" s="143">
        <v>5.0000000000000001E-3</v>
      </c>
      <c r="T316" s="144">
        <f t="shared" si="83"/>
        <v>1.68249</v>
      </c>
      <c r="AR316" s="145" t="s">
        <v>220</v>
      </c>
      <c r="AT316" s="145" t="s">
        <v>154</v>
      </c>
      <c r="AU316" s="145" t="s">
        <v>82</v>
      </c>
      <c r="AY316" s="13" t="s">
        <v>151</v>
      </c>
      <c r="BE316" s="146">
        <f t="shared" si="84"/>
        <v>7524.1</v>
      </c>
      <c r="BF316" s="146">
        <f t="shared" si="85"/>
        <v>0</v>
      </c>
      <c r="BG316" s="146">
        <f t="shared" si="86"/>
        <v>0</v>
      </c>
      <c r="BH316" s="146">
        <f t="shared" si="87"/>
        <v>0</v>
      </c>
      <c r="BI316" s="146">
        <f t="shared" si="88"/>
        <v>0</v>
      </c>
      <c r="BJ316" s="13" t="s">
        <v>80</v>
      </c>
      <c r="BK316" s="146">
        <f t="shared" si="89"/>
        <v>7524.1</v>
      </c>
      <c r="BL316" s="13" t="s">
        <v>220</v>
      </c>
      <c r="BM316" s="145" t="s">
        <v>1247</v>
      </c>
    </row>
    <row r="317" spans="2:65" s="1" customFormat="1" ht="21.75" customHeight="1" x14ac:dyDescent="0.2">
      <c r="B317" s="25"/>
      <c r="C317" s="135" t="s">
        <v>1248</v>
      </c>
      <c r="D317" s="135" t="s">
        <v>154</v>
      </c>
      <c r="E317" s="136" t="s">
        <v>1249</v>
      </c>
      <c r="F317" s="137" t="s">
        <v>1250</v>
      </c>
      <c r="G317" s="138" t="s">
        <v>162</v>
      </c>
      <c r="H317" s="139">
        <v>34.93</v>
      </c>
      <c r="I317" s="140">
        <v>71.55</v>
      </c>
      <c r="J317" s="140">
        <f t="shared" si="80"/>
        <v>2499.2399999999998</v>
      </c>
      <c r="K317" s="141"/>
      <c r="L317" s="25"/>
      <c r="M317" s="142" t="s">
        <v>1</v>
      </c>
      <c r="N317" s="112" t="s">
        <v>38</v>
      </c>
      <c r="O317" s="143">
        <v>0.16</v>
      </c>
      <c r="P317" s="143">
        <f t="shared" si="81"/>
        <v>5.5888</v>
      </c>
      <c r="Q317" s="143">
        <v>0</v>
      </c>
      <c r="R317" s="143">
        <f t="shared" si="82"/>
        <v>0</v>
      </c>
      <c r="S317" s="143">
        <v>1.4999999999999999E-2</v>
      </c>
      <c r="T317" s="144">
        <f t="shared" si="83"/>
        <v>0.52395000000000003</v>
      </c>
      <c r="AR317" s="145" t="s">
        <v>220</v>
      </c>
      <c r="AT317" s="145" t="s">
        <v>154</v>
      </c>
      <c r="AU317" s="145" t="s">
        <v>82</v>
      </c>
      <c r="AY317" s="13" t="s">
        <v>151</v>
      </c>
      <c r="BE317" s="146">
        <f t="shared" si="84"/>
        <v>2499.2399999999998</v>
      </c>
      <c r="BF317" s="146">
        <f t="shared" si="85"/>
        <v>0</v>
      </c>
      <c r="BG317" s="146">
        <f t="shared" si="86"/>
        <v>0</v>
      </c>
      <c r="BH317" s="146">
        <f t="shared" si="87"/>
        <v>0</v>
      </c>
      <c r="BI317" s="146">
        <f t="shared" si="88"/>
        <v>0</v>
      </c>
      <c r="BJ317" s="13" t="s">
        <v>80</v>
      </c>
      <c r="BK317" s="146">
        <f t="shared" si="89"/>
        <v>2499.2399999999998</v>
      </c>
      <c r="BL317" s="13" t="s">
        <v>220</v>
      </c>
      <c r="BM317" s="145" t="s">
        <v>1251</v>
      </c>
    </row>
    <row r="318" spans="2:65" s="1" customFormat="1" ht="24.2" customHeight="1" x14ac:dyDescent="0.2">
      <c r="B318" s="25"/>
      <c r="C318" s="135" t="s">
        <v>1252</v>
      </c>
      <c r="D318" s="135" t="s">
        <v>154</v>
      </c>
      <c r="E318" s="136" t="s">
        <v>1253</v>
      </c>
      <c r="F318" s="137" t="s">
        <v>1254</v>
      </c>
      <c r="G318" s="138" t="s">
        <v>200</v>
      </c>
      <c r="H318" s="139">
        <v>16.257000000000001</v>
      </c>
      <c r="I318" s="140">
        <v>1909.72</v>
      </c>
      <c r="J318" s="140">
        <f t="shared" si="80"/>
        <v>31046.32</v>
      </c>
      <c r="K318" s="141"/>
      <c r="L318" s="25"/>
      <c r="M318" s="142" t="s">
        <v>1</v>
      </c>
      <c r="N318" s="112" t="s">
        <v>38</v>
      </c>
      <c r="O318" s="143">
        <v>0</v>
      </c>
      <c r="P318" s="143">
        <f t="shared" si="81"/>
        <v>0</v>
      </c>
      <c r="Q318" s="143">
        <v>2.3367804999999998E-2</v>
      </c>
      <c r="R318" s="143">
        <f t="shared" si="82"/>
        <v>0.379890405885</v>
      </c>
      <c r="S318" s="143">
        <v>0</v>
      </c>
      <c r="T318" s="144">
        <f t="shared" si="83"/>
        <v>0</v>
      </c>
      <c r="AR318" s="145" t="s">
        <v>220</v>
      </c>
      <c r="AT318" s="145" t="s">
        <v>154</v>
      </c>
      <c r="AU318" s="145" t="s">
        <v>82</v>
      </c>
      <c r="AY318" s="13" t="s">
        <v>151</v>
      </c>
      <c r="BE318" s="146">
        <f t="shared" si="84"/>
        <v>31046.32</v>
      </c>
      <c r="BF318" s="146">
        <f t="shared" si="85"/>
        <v>0</v>
      </c>
      <c r="BG318" s="146">
        <f t="shared" si="86"/>
        <v>0</v>
      </c>
      <c r="BH318" s="146">
        <f t="shared" si="87"/>
        <v>0</v>
      </c>
      <c r="BI318" s="146">
        <f t="shared" si="88"/>
        <v>0</v>
      </c>
      <c r="BJ318" s="13" t="s">
        <v>80</v>
      </c>
      <c r="BK318" s="146">
        <f t="shared" si="89"/>
        <v>31046.32</v>
      </c>
      <c r="BL318" s="13" t="s">
        <v>220</v>
      </c>
      <c r="BM318" s="145" t="s">
        <v>1255</v>
      </c>
    </row>
    <row r="319" spans="2:65" s="1" customFormat="1" ht="33" customHeight="1" x14ac:dyDescent="0.2">
      <c r="B319" s="25"/>
      <c r="C319" s="135" t="s">
        <v>1256</v>
      </c>
      <c r="D319" s="135" t="s">
        <v>154</v>
      </c>
      <c r="E319" s="136" t="s">
        <v>1257</v>
      </c>
      <c r="F319" s="137" t="s">
        <v>1258</v>
      </c>
      <c r="G319" s="138" t="s">
        <v>162</v>
      </c>
      <c r="H319" s="139">
        <v>5.51</v>
      </c>
      <c r="I319" s="140">
        <v>1144.1300000000001</v>
      </c>
      <c r="J319" s="140">
        <f t="shared" si="80"/>
        <v>6304.16</v>
      </c>
      <c r="K319" s="141"/>
      <c r="L319" s="25"/>
      <c r="M319" s="142" t="s">
        <v>1</v>
      </c>
      <c r="N319" s="112" t="s">
        <v>38</v>
      </c>
      <c r="O319" s="143">
        <v>0.252</v>
      </c>
      <c r="P319" s="143">
        <f t="shared" si="81"/>
        <v>1.38852</v>
      </c>
      <c r="Q319" s="143">
        <v>3.71714E-2</v>
      </c>
      <c r="R319" s="143">
        <f t="shared" si="82"/>
        <v>0.204814414</v>
      </c>
      <c r="S319" s="143">
        <v>0</v>
      </c>
      <c r="T319" s="144">
        <f t="shared" si="83"/>
        <v>0</v>
      </c>
      <c r="AR319" s="145" t="s">
        <v>220</v>
      </c>
      <c r="AT319" s="145" t="s">
        <v>154</v>
      </c>
      <c r="AU319" s="145" t="s">
        <v>82</v>
      </c>
      <c r="AY319" s="13" t="s">
        <v>151</v>
      </c>
      <c r="BE319" s="146">
        <f t="shared" si="84"/>
        <v>6304.16</v>
      </c>
      <c r="BF319" s="146">
        <f t="shared" si="85"/>
        <v>0</v>
      </c>
      <c r="BG319" s="146">
        <f t="shared" si="86"/>
        <v>0</v>
      </c>
      <c r="BH319" s="146">
        <f t="shared" si="87"/>
        <v>0</v>
      </c>
      <c r="BI319" s="146">
        <f t="shared" si="88"/>
        <v>0</v>
      </c>
      <c r="BJ319" s="13" t="s">
        <v>80</v>
      </c>
      <c r="BK319" s="146">
        <f t="shared" si="89"/>
        <v>6304.16</v>
      </c>
      <c r="BL319" s="13" t="s">
        <v>220</v>
      </c>
      <c r="BM319" s="145" t="s">
        <v>1259</v>
      </c>
    </row>
    <row r="320" spans="2:65" s="1" customFormat="1" ht="33" customHeight="1" x14ac:dyDescent="0.2">
      <c r="B320" s="25"/>
      <c r="C320" s="135" t="s">
        <v>1260</v>
      </c>
      <c r="D320" s="135" t="s">
        <v>154</v>
      </c>
      <c r="E320" s="136" t="s">
        <v>1261</v>
      </c>
      <c r="F320" s="137" t="s">
        <v>1262</v>
      </c>
      <c r="G320" s="138" t="s">
        <v>162</v>
      </c>
      <c r="H320" s="139">
        <v>5.51</v>
      </c>
      <c r="I320" s="140">
        <v>1124.82</v>
      </c>
      <c r="J320" s="140">
        <f t="shared" si="80"/>
        <v>6197.76</v>
      </c>
      <c r="K320" s="141"/>
      <c r="L320" s="25"/>
      <c r="M320" s="142" t="s">
        <v>1</v>
      </c>
      <c r="N320" s="112" t="s">
        <v>38</v>
      </c>
      <c r="O320" s="143">
        <v>0.47599999999999998</v>
      </c>
      <c r="P320" s="143">
        <f t="shared" si="81"/>
        <v>2.62276</v>
      </c>
      <c r="Q320" s="143">
        <v>1.9556E-2</v>
      </c>
      <c r="R320" s="143">
        <f t="shared" si="82"/>
        <v>0.10775356</v>
      </c>
      <c r="S320" s="143">
        <v>0</v>
      </c>
      <c r="T320" s="144">
        <f t="shared" si="83"/>
        <v>0</v>
      </c>
      <c r="AR320" s="145" t="s">
        <v>220</v>
      </c>
      <c r="AT320" s="145" t="s">
        <v>154</v>
      </c>
      <c r="AU320" s="145" t="s">
        <v>82</v>
      </c>
      <c r="AY320" s="13" t="s">
        <v>151</v>
      </c>
      <c r="BE320" s="146">
        <f t="shared" si="84"/>
        <v>6197.76</v>
      </c>
      <c r="BF320" s="146">
        <f t="shared" si="85"/>
        <v>0</v>
      </c>
      <c r="BG320" s="146">
        <f t="shared" si="86"/>
        <v>0</v>
      </c>
      <c r="BH320" s="146">
        <f t="shared" si="87"/>
        <v>0</v>
      </c>
      <c r="BI320" s="146">
        <f t="shared" si="88"/>
        <v>0</v>
      </c>
      <c r="BJ320" s="13" t="s">
        <v>80</v>
      </c>
      <c r="BK320" s="146">
        <f t="shared" si="89"/>
        <v>6197.76</v>
      </c>
      <c r="BL320" s="13" t="s">
        <v>220</v>
      </c>
      <c r="BM320" s="145" t="s">
        <v>1263</v>
      </c>
    </row>
    <row r="321" spans="2:65" s="1" customFormat="1" ht="33" customHeight="1" x14ac:dyDescent="0.2">
      <c r="B321" s="25"/>
      <c r="C321" s="135" t="s">
        <v>1264</v>
      </c>
      <c r="D321" s="135" t="s">
        <v>154</v>
      </c>
      <c r="E321" s="136" t="s">
        <v>1265</v>
      </c>
      <c r="F321" s="137" t="s">
        <v>1266</v>
      </c>
      <c r="G321" s="138" t="s">
        <v>162</v>
      </c>
      <c r="H321" s="139">
        <v>7.7489999999999997</v>
      </c>
      <c r="I321" s="140">
        <v>1192.25</v>
      </c>
      <c r="J321" s="140">
        <f t="shared" si="80"/>
        <v>9238.75</v>
      </c>
      <c r="K321" s="141"/>
      <c r="L321" s="25"/>
      <c r="M321" s="142" t="s">
        <v>1</v>
      </c>
      <c r="N321" s="112" t="s">
        <v>38</v>
      </c>
      <c r="O321" s="143">
        <v>0.55000000000000004</v>
      </c>
      <c r="P321" s="143">
        <f t="shared" si="81"/>
        <v>4.2619500000000006</v>
      </c>
      <c r="Q321" s="143">
        <v>1.9594799999999999E-2</v>
      </c>
      <c r="R321" s="143">
        <f t="shared" si="82"/>
        <v>0.15184010519999999</v>
      </c>
      <c r="S321" s="143">
        <v>0</v>
      </c>
      <c r="T321" s="144">
        <f t="shared" si="83"/>
        <v>0</v>
      </c>
      <c r="AR321" s="145" t="s">
        <v>220</v>
      </c>
      <c r="AT321" s="145" t="s">
        <v>154</v>
      </c>
      <c r="AU321" s="145" t="s">
        <v>82</v>
      </c>
      <c r="AY321" s="13" t="s">
        <v>151</v>
      </c>
      <c r="BE321" s="146">
        <f t="shared" si="84"/>
        <v>9238.75</v>
      </c>
      <c r="BF321" s="146">
        <f t="shared" si="85"/>
        <v>0</v>
      </c>
      <c r="BG321" s="146">
        <f t="shared" si="86"/>
        <v>0</v>
      </c>
      <c r="BH321" s="146">
        <f t="shared" si="87"/>
        <v>0</v>
      </c>
      <c r="BI321" s="146">
        <f t="shared" si="88"/>
        <v>0</v>
      </c>
      <c r="BJ321" s="13" t="s">
        <v>80</v>
      </c>
      <c r="BK321" s="146">
        <f t="shared" si="89"/>
        <v>9238.75</v>
      </c>
      <c r="BL321" s="13" t="s">
        <v>220</v>
      </c>
      <c r="BM321" s="145" t="s">
        <v>1267</v>
      </c>
    </row>
    <row r="322" spans="2:65" s="1" customFormat="1" ht="33" customHeight="1" x14ac:dyDescent="0.2">
      <c r="B322" s="25"/>
      <c r="C322" s="135" t="s">
        <v>1268</v>
      </c>
      <c r="D322" s="135" t="s">
        <v>154</v>
      </c>
      <c r="E322" s="136" t="s">
        <v>1269</v>
      </c>
      <c r="F322" s="137" t="s">
        <v>1270</v>
      </c>
      <c r="G322" s="138" t="s">
        <v>483</v>
      </c>
      <c r="H322" s="139">
        <v>9.18</v>
      </c>
      <c r="I322" s="140">
        <v>85.73</v>
      </c>
      <c r="J322" s="140">
        <f t="shared" si="80"/>
        <v>787</v>
      </c>
      <c r="K322" s="141"/>
      <c r="L322" s="25"/>
      <c r="M322" s="142" t="s">
        <v>1</v>
      </c>
      <c r="N322" s="112" t="s">
        <v>38</v>
      </c>
      <c r="O322" s="143">
        <v>0.158</v>
      </c>
      <c r="P322" s="143">
        <f t="shared" si="81"/>
        <v>1.45044</v>
      </c>
      <c r="Q322" s="143">
        <v>0</v>
      </c>
      <c r="R322" s="143">
        <f t="shared" si="82"/>
        <v>0</v>
      </c>
      <c r="S322" s="143">
        <v>0</v>
      </c>
      <c r="T322" s="144">
        <f t="shared" si="83"/>
        <v>0</v>
      </c>
      <c r="AR322" s="145" t="s">
        <v>220</v>
      </c>
      <c r="AT322" s="145" t="s">
        <v>154</v>
      </c>
      <c r="AU322" s="145" t="s">
        <v>82</v>
      </c>
      <c r="AY322" s="13" t="s">
        <v>151</v>
      </c>
      <c r="BE322" s="146">
        <f t="shared" si="84"/>
        <v>787</v>
      </c>
      <c r="BF322" s="146">
        <f t="shared" si="85"/>
        <v>0</v>
      </c>
      <c r="BG322" s="146">
        <f t="shared" si="86"/>
        <v>0</v>
      </c>
      <c r="BH322" s="146">
        <f t="shared" si="87"/>
        <v>0</v>
      </c>
      <c r="BI322" s="146">
        <f t="shared" si="88"/>
        <v>0</v>
      </c>
      <c r="BJ322" s="13" t="s">
        <v>80</v>
      </c>
      <c r="BK322" s="146">
        <f t="shared" si="89"/>
        <v>787</v>
      </c>
      <c r="BL322" s="13" t="s">
        <v>220</v>
      </c>
      <c r="BM322" s="145" t="s">
        <v>1271</v>
      </c>
    </row>
    <row r="323" spans="2:65" s="1" customFormat="1" ht="21.75" customHeight="1" x14ac:dyDescent="0.2">
      <c r="B323" s="25"/>
      <c r="C323" s="150" t="s">
        <v>1272</v>
      </c>
      <c r="D323" s="150" t="s">
        <v>313</v>
      </c>
      <c r="E323" s="151" t="s">
        <v>1273</v>
      </c>
      <c r="F323" s="152" t="s">
        <v>1274</v>
      </c>
      <c r="G323" s="153" t="s">
        <v>200</v>
      </c>
      <c r="H323" s="154">
        <v>0.184</v>
      </c>
      <c r="I323" s="155">
        <v>10600</v>
      </c>
      <c r="J323" s="155">
        <f t="shared" si="80"/>
        <v>1950.4</v>
      </c>
      <c r="K323" s="156"/>
      <c r="L323" s="157"/>
      <c r="M323" s="158" t="s">
        <v>1</v>
      </c>
      <c r="N323" s="159" t="s">
        <v>38</v>
      </c>
      <c r="O323" s="143">
        <v>0</v>
      </c>
      <c r="P323" s="143">
        <f t="shared" si="81"/>
        <v>0</v>
      </c>
      <c r="Q323" s="143">
        <v>0.55000000000000004</v>
      </c>
      <c r="R323" s="143">
        <f t="shared" si="82"/>
        <v>0.10120000000000001</v>
      </c>
      <c r="S323" s="143">
        <v>0</v>
      </c>
      <c r="T323" s="144">
        <f t="shared" si="83"/>
        <v>0</v>
      </c>
      <c r="AR323" s="145" t="s">
        <v>286</v>
      </c>
      <c r="AT323" s="145" t="s">
        <v>313</v>
      </c>
      <c r="AU323" s="145" t="s">
        <v>82</v>
      </c>
      <c r="AY323" s="13" t="s">
        <v>151</v>
      </c>
      <c r="BE323" s="146">
        <f t="shared" si="84"/>
        <v>1950.4</v>
      </c>
      <c r="BF323" s="146">
        <f t="shared" si="85"/>
        <v>0</v>
      </c>
      <c r="BG323" s="146">
        <f t="shared" si="86"/>
        <v>0</v>
      </c>
      <c r="BH323" s="146">
        <f t="shared" si="87"/>
        <v>0</v>
      </c>
      <c r="BI323" s="146">
        <f t="shared" si="88"/>
        <v>0</v>
      </c>
      <c r="BJ323" s="13" t="s">
        <v>80</v>
      </c>
      <c r="BK323" s="146">
        <f t="shared" si="89"/>
        <v>1950.4</v>
      </c>
      <c r="BL323" s="13" t="s">
        <v>220</v>
      </c>
      <c r="BM323" s="145" t="s">
        <v>1275</v>
      </c>
    </row>
    <row r="324" spans="2:65" s="1" customFormat="1" ht="24.2" customHeight="1" x14ac:dyDescent="0.2">
      <c r="B324" s="25"/>
      <c r="C324" s="150" t="s">
        <v>1276</v>
      </c>
      <c r="D324" s="150" t="s">
        <v>313</v>
      </c>
      <c r="E324" s="151" t="s">
        <v>1277</v>
      </c>
      <c r="F324" s="152" t="s">
        <v>1278</v>
      </c>
      <c r="G324" s="153" t="s">
        <v>157</v>
      </c>
      <c r="H324" s="154">
        <v>6</v>
      </c>
      <c r="I324" s="155">
        <v>174</v>
      </c>
      <c r="J324" s="155">
        <f t="shared" si="80"/>
        <v>1044</v>
      </c>
      <c r="K324" s="156"/>
      <c r="L324" s="157"/>
      <c r="M324" s="158" t="s">
        <v>1</v>
      </c>
      <c r="N324" s="159" t="s">
        <v>38</v>
      </c>
      <c r="O324" s="143">
        <v>0</v>
      </c>
      <c r="P324" s="143">
        <f t="shared" si="81"/>
        <v>0</v>
      </c>
      <c r="Q324" s="143">
        <v>2.5000000000000001E-4</v>
      </c>
      <c r="R324" s="143">
        <f t="shared" si="82"/>
        <v>1.5E-3</v>
      </c>
      <c r="S324" s="143">
        <v>0</v>
      </c>
      <c r="T324" s="144">
        <f t="shared" si="83"/>
        <v>0</v>
      </c>
      <c r="AR324" s="145" t="s">
        <v>286</v>
      </c>
      <c r="AT324" s="145" t="s">
        <v>313</v>
      </c>
      <c r="AU324" s="145" t="s">
        <v>82</v>
      </c>
      <c r="AY324" s="13" t="s">
        <v>151</v>
      </c>
      <c r="BE324" s="146">
        <f t="shared" si="84"/>
        <v>1044</v>
      </c>
      <c r="BF324" s="146">
        <f t="shared" si="85"/>
        <v>0</v>
      </c>
      <c r="BG324" s="146">
        <f t="shared" si="86"/>
        <v>0</v>
      </c>
      <c r="BH324" s="146">
        <f t="shared" si="87"/>
        <v>0</v>
      </c>
      <c r="BI324" s="146">
        <f t="shared" si="88"/>
        <v>0</v>
      </c>
      <c r="BJ324" s="13" t="s">
        <v>80</v>
      </c>
      <c r="BK324" s="146">
        <f t="shared" si="89"/>
        <v>1044</v>
      </c>
      <c r="BL324" s="13" t="s">
        <v>220</v>
      </c>
      <c r="BM324" s="145" t="s">
        <v>1279</v>
      </c>
    </row>
    <row r="325" spans="2:65" s="1" customFormat="1" ht="24.2" customHeight="1" x14ac:dyDescent="0.2">
      <c r="B325" s="25"/>
      <c r="C325" s="135" t="s">
        <v>1280</v>
      </c>
      <c r="D325" s="135" t="s">
        <v>154</v>
      </c>
      <c r="E325" s="136" t="s">
        <v>1281</v>
      </c>
      <c r="F325" s="137" t="s">
        <v>1282</v>
      </c>
      <c r="G325" s="138" t="s">
        <v>200</v>
      </c>
      <c r="H325" s="139">
        <v>0.184</v>
      </c>
      <c r="I325" s="140">
        <v>213.47</v>
      </c>
      <c r="J325" s="140">
        <f t="shared" si="80"/>
        <v>39.28</v>
      </c>
      <c r="K325" s="141"/>
      <c r="L325" s="25"/>
      <c r="M325" s="142" t="s">
        <v>1</v>
      </c>
      <c r="N325" s="112" t="s">
        <v>38</v>
      </c>
      <c r="O325" s="143">
        <v>0</v>
      </c>
      <c r="P325" s="143">
        <f t="shared" si="81"/>
        <v>0</v>
      </c>
      <c r="Q325" s="143">
        <v>2.8080000000000002E-3</v>
      </c>
      <c r="R325" s="143">
        <f t="shared" si="82"/>
        <v>5.1667200000000003E-4</v>
      </c>
      <c r="S325" s="143">
        <v>0</v>
      </c>
      <c r="T325" s="144">
        <f t="shared" si="83"/>
        <v>0</v>
      </c>
      <c r="AR325" s="145" t="s">
        <v>220</v>
      </c>
      <c r="AT325" s="145" t="s">
        <v>154</v>
      </c>
      <c r="AU325" s="145" t="s">
        <v>82</v>
      </c>
      <c r="AY325" s="13" t="s">
        <v>151</v>
      </c>
      <c r="BE325" s="146">
        <f t="shared" si="84"/>
        <v>39.28</v>
      </c>
      <c r="BF325" s="146">
        <f t="shared" si="85"/>
        <v>0</v>
      </c>
      <c r="BG325" s="146">
        <f t="shared" si="86"/>
        <v>0</v>
      </c>
      <c r="BH325" s="146">
        <f t="shared" si="87"/>
        <v>0</v>
      </c>
      <c r="BI325" s="146">
        <f t="shared" si="88"/>
        <v>0</v>
      </c>
      <c r="BJ325" s="13" t="s">
        <v>80</v>
      </c>
      <c r="BK325" s="146">
        <f t="shared" si="89"/>
        <v>39.28</v>
      </c>
      <c r="BL325" s="13" t="s">
        <v>220</v>
      </c>
      <c r="BM325" s="145" t="s">
        <v>1283</v>
      </c>
    </row>
    <row r="326" spans="2:65" s="1" customFormat="1" ht="24.2" customHeight="1" x14ac:dyDescent="0.2">
      <c r="B326" s="25"/>
      <c r="C326" s="135" t="s">
        <v>1284</v>
      </c>
      <c r="D326" s="135" t="s">
        <v>154</v>
      </c>
      <c r="E326" s="136" t="s">
        <v>1285</v>
      </c>
      <c r="F326" s="137" t="s">
        <v>1286</v>
      </c>
      <c r="G326" s="138" t="s">
        <v>209</v>
      </c>
      <c r="H326" s="139">
        <v>10.692</v>
      </c>
      <c r="I326" s="140">
        <v>2075.0100000000002</v>
      </c>
      <c r="J326" s="140">
        <f t="shared" si="80"/>
        <v>22186.01</v>
      </c>
      <c r="K326" s="141"/>
      <c r="L326" s="25"/>
      <c r="M326" s="142" t="s">
        <v>1</v>
      </c>
      <c r="N326" s="112" t="s">
        <v>38</v>
      </c>
      <c r="O326" s="143">
        <v>2.052</v>
      </c>
      <c r="P326" s="143">
        <f t="shared" si="81"/>
        <v>21.939984000000003</v>
      </c>
      <c r="Q326" s="143">
        <v>0</v>
      </c>
      <c r="R326" s="143">
        <f t="shared" si="82"/>
        <v>0</v>
      </c>
      <c r="S326" s="143">
        <v>0</v>
      </c>
      <c r="T326" s="144">
        <f t="shared" si="83"/>
        <v>0</v>
      </c>
      <c r="AR326" s="145" t="s">
        <v>220</v>
      </c>
      <c r="AT326" s="145" t="s">
        <v>154</v>
      </c>
      <c r="AU326" s="145" t="s">
        <v>82</v>
      </c>
      <c r="AY326" s="13" t="s">
        <v>151</v>
      </c>
      <c r="BE326" s="146">
        <f t="shared" si="84"/>
        <v>22186.01</v>
      </c>
      <c r="BF326" s="146">
        <f t="shared" si="85"/>
        <v>0</v>
      </c>
      <c r="BG326" s="146">
        <f t="shared" si="86"/>
        <v>0</v>
      </c>
      <c r="BH326" s="146">
        <f t="shared" si="87"/>
        <v>0</v>
      </c>
      <c r="BI326" s="146">
        <f t="shared" si="88"/>
        <v>0</v>
      </c>
      <c r="BJ326" s="13" t="s">
        <v>80</v>
      </c>
      <c r="BK326" s="146">
        <f t="shared" si="89"/>
        <v>22186.01</v>
      </c>
      <c r="BL326" s="13" t="s">
        <v>220</v>
      </c>
      <c r="BM326" s="145" t="s">
        <v>1287</v>
      </c>
    </row>
    <row r="327" spans="2:65" s="1" customFormat="1" ht="24.2" customHeight="1" x14ac:dyDescent="0.2">
      <c r="B327" s="25"/>
      <c r="C327" s="135" t="s">
        <v>1288</v>
      </c>
      <c r="D327" s="135" t="s">
        <v>154</v>
      </c>
      <c r="E327" s="136" t="s">
        <v>1289</v>
      </c>
      <c r="F327" s="137" t="s">
        <v>1290</v>
      </c>
      <c r="G327" s="138" t="s">
        <v>209</v>
      </c>
      <c r="H327" s="139">
        <v>10.692</v>
      </c>
      <c r="I327" s="140">
        <v>735.75</v>
      </c>
      <c r="J327" s="140">
        <f t="shared" si="80"/>
        <v>7866.64</v>
      </c>
      <c r="K327" s="141"/>
      <c r="L327" s="25"/>
      <c r="M327" s="142" t="s">
        <v>1</v>
      </c>
      <c r="N327" s="112" t="s">
        <v>38</v>
      </c>
      <c r="O327" s="143">
        <v>1.57</v>
      </c>
      <c r="P327" s="143">
        <f t="shared" si="81"/>
        <v>16.786440000000002</v>
      </c>
      <c r="Q327" s="143">
        <v>0</v>
      </c>
      <c r="R327" s="143">
        <f t="shared" si="82"/>
        <v>0</v>
      </c>
      <c r="S327" s="143">
        <v>0</v>
      </c>
      <c r="T327" s="144">
        <f t="shared" si="83"/>
        <v>0</v>
      </c>
      <c r="AR327" s="145" t="s">
        <v>220</v>
      </c>
      <c r="AT327" s="145" t="s">
        <v>154</v>
      </c>
      <c r="AU327" s="145" t="s">
        <v>82</v>
      </c>
      <c r="AY327" s="13" t="s">
        <v>151</v>
      </c>
      <c r="BE327" s="146">
        <f t="shared" si="84"/>
        <v>7866.64</v>
      </c>
      <c r="BF327" s="146">
        <f t="shared" si="85"/>
        <v>0</v>
      </c>
      <c r="BG327" s="146">
        <f t="shared" si="86"/>
        <v>0</v>
      </c>
      <c r="BH327" s="146">
        <f t="shared" si="87"/>
        <v>0</v>
      </c>
      <c r="BI327" s="146">
        <f t="shared" si="88"/>
        <v>0</v>
      </c>
      <c r="BJ327" s="13" t="s">
        <v>80</v>
      </c>
      <c r="BK327" s="146">
        <f t="shared" si="89"/>
        <v>7866.64</v>
      </c>
      <c r="BL327" s="13" t="s">
        <v>220</v>
      </c>
      <c r="BM327" s="145" t="s">
        <v>1291</v>
      </c>
    </row>
    <row r="328" spans="2:65" s="11" customFormat="1" ht="22.9" customHeight="1" x14ac:dyDescent="0.2">
      <c r="B328" s="124"/>
      <c r="D328" s="125" t="s">
        <v>72</v>
      </c>
      <c r="E328" s="133" t="s">
        <v>660</v>
      </c>
      <c r="F328" s="133" t="s">
        <v>661</v>
      </c>
      <c r="J328" s="134">
        <f>BK328</f>
        <v>1048175.91</v>
      </c>
      <c r="L328" s="124"/>
      <c r="M328" s="128"/>
      <c r="P328" s="129">
        <f>SUM(P329:P346)</f>
        <v>643.28701199999989</v>
      </c>
      <c r="R328" s="129">
        <f>SUM(R329:R346)</f>
        <v>14.071471794399999</v>
      </c>
      <c r="T328" s="130">
        <f>SUM(T329:T346)</f>
        <v>0</v>
      </c>
      <c r="AR328" s="125" t="s">
        <v>82</v>
      </c>
      <c r="AT328" s="131" t="s">
        <v>72</v>
      </c>
      <c r="AU328" s="131" t="s">
        <v>80</v>
      </c>
      <c r="AY328" s="125" t="s">
        <v>151</v>
      </c>
      <c r="BK328" s="132">
        <f>SUM(BK329:BK346)</f>
        <v>1048175.91</v>
      </c>
    </row>
    <row r="329" spans="2:65" s="1" customFormat="1" ht="24.2" customHeight="1" x14ac:dyDescent="0.2">
      <c r="B329" s="25"/>
      <c r="C329" s="135" t="s">
        <v>1292</v>
      </c>
      <c r="D329" s="135" t="s">
        <v>154</v>
      </c>
      <c r="E329" s="136" t="s">
        <v>1293</v>
      </c>
      <c r="F329" s="137" t="s">
        <v>1294</v>
      </c>
      <c r="G329" s="138" t="s">
        <v>162</v>
      </c>
      <c r="H329" s="139">
        <v>42.893999999999998</v>
      </c>
      <c r="I329" s="140">
        <v>1583.74</v>
      </c>
      <c r="J329" s="140">
        <f t="shared" ref="J329:J346" si="90">ROUND(I329*H329,2)</f>
        <v>67932.94</v>
      </c>
      <c r="K329" s="141"/>
      <c r="L329" s="25"/>
      <c r="M329" s="142" t="s">
        <v>1</v>
      </c>
      <c r="N329" s="112" t="s">
        <v>38</v>
      </c>
      <c r="O329" s="143">
        <v>1.296</v>
      </c>
      <c r="P329" s="143">
        <f t="shared" ref="P329:P346" si="91">O329*H329</f>
        <v>55.590623999999998</v>
      </c>
      <c r="Q329" s="143">
        <v>4.5543599999999997E-2</v>
      </c>
      <c r="R329" s="143">
        <f t="shared" ref="R329:R346" si="92">Q329*H329</f>
        <v>1.9535471783999998</v>
      </c>
      <c r="S329" s="143">
        <v>0</v>
      </c>
      <c r="T329" s="144">
        <f t="shared" ref="T329:T346" si="93">S329*H329</f>
        <v>0</v>
      </c>
      <c r="AR329" s="145" t="s">
        <v>220</v>
      </c>
      <c r="AT329" s="145" t="s">
        <v>154</v>
      </c>
      <c r="AU329" s="145" t="s">
        <v>82</v>
      </c>
      <c r="AY329" s="13" t="s">
        <v>151</v>
      </c>
      <c r="BE329" s="146">
        <f t="shared" ref="BE329:BE346" si="94">IF(N329="základní",J329,0)</f>
        <v>67932.94</v>
      </c>
      <c r="BF329" s="146">
        <f t="shared" ref="BF329:BF346" si="95">IF(N329="snížená",J329,0)</f>
        <v>0</v>
      </c>
      <c r="BG329" s="146">
        <f t="shared" ref="BG329:BG346" si="96">IF(N329="zákl. přenesená",J329,0)</f>
        <v>0</v>
      </c>
      <c r="BH329" s="146">
        <f t="shared" ref="BH329:BH346" si="97">IF(N329="sníž. přenesená",J329,0)</f>
        <v>0</v>
      </c>
      <c r="BI329" s="146">
        <f t="shared" ref="BI329:BI346" si="98">IF(N329="nulová",J329,0)</f>
        <v>0</v>
      </c>
      <c r="BJ329" s="13" t="s">
        <v>80</v>
      </c>
      <c r="BK329" s="146">
        <f t="shared" ref="BK329:BK346" si="99">ROUND(I329*H329,2)</f>
        <v>67932.94</v>
      </c>
      <c r="BL329" s="13" t="s">
        <v>220</v>
      </c>
      <c r="BM329" s="145" t="s">
        <v>1295</v>
      </c>
    </row>
    <row r="330" spans="2:65" s="1" customFormat="1" ht="24.2" customHeight="1" x14ac:dyDescent="0.2">
      <c r="B330" s="25"/>
      <c r="C330" s="135" t="s">
        <v>1296</v>
      </c>
      <c r="D330" s="135" t="s">
        <v>154</v>
      </c>
      <c r="E330" s="136" t="s">
        <v>1297</v>
      </c>
      <c r="F330" s="137" t="s">
        <v>1298</v>
      </c>
      <c r="G330" s="138" t="s">
        <v>162</v>
      </c>
      <c r="H330" s="139">
        <v>51.146000000000001</v>
      </c>
      <c r="I330" s="140">
        <v>1625.72</v>
      </c>
      <c r="J330" s="140">
        <f t="shared" si="90"/>
        <v>83149.08</v>
      </c>
      <c r="K330" s="141"/>
      <c r="L330" s="25"/>
      <c r="M330" s="142" t="s">
        <v>1</v>
      </c>
      <c r="N330" s="112" t="s">
        <v>38</v>
      </c>
      <c r="O330" s="143">
        <v>1.296</v>
      </c>
      <c r="P330" s="143">
        <f t="shared" si="91"/>
        <v>66.285216000000005</v>
      </c>
      <c r="Q330" s="143">
        <v>4.6963999999999999E-2</v>
      </c>
      <c r="R330" s="143">
        <f t="shared" si="92"/>
        <v>2.4020207440000001</v>
      </c>
      <c r="S330" s="143">
        <v>0</v>
      </c>
      <c r="T330" s="144">
        <f t="shared" si="93"/>
        <v>0</v>
      </c>
      <c r="AR330" s="145" t="s">
        <v>220</v>
      </c>
      <c r="AT330" s="145" t="s">
        <v>154</v>
      </c>
      <c r="AU330" s="145" t="s">
        <v>82</v>
      </c>
      <c r="AY330" s="13" t="s">
        <v>151</v>
      </c>
      <c r="BE330" s="146">
        <f t="shared" si="94"/>
        <v>83149.08</v>
      </c>
      <c r="BF330" s="146">
        <f t="shared" si="95"/>
        <v>0</v>
      </c>
      <c r="BG330" s="146">
        <f t="shared" si="96"/>
        <v>0</v>
      </c>
      <c r="BH330" s="146">
        <f t="shared" si="97"/>
        <v>0</v>
      </c>
      <c r="BI330" s="146">
        <f t="shared" si="98"/>
        <v>0</v>
      </c>
      <c r="BJ330" s="13" t="s">
        <v>80</v>
      </c>
      <c r="BK330" s="146">
        <f t="shared" si="99"/>
        <v>83149.08</v>
      </c>
      <c r="BL330" s="13" t="s">
        <v>220</v>
      </c>
      <c r="BM330" s="145" t="s">
        <v>1299</v>
      </c>
    </row>
    <row r="331" spans="2:65" s="1" customFormat="1" ht="21.75" customHeight="1" x14ac:dyDescent="0.2">
      <c r="B331" s="25"/>
      <c r="C331" s="135" t="s">
        <v>1300</v>
      </c>
      <c r="D331" s="135" t="s">
        <v>154</v>
      </c>
      <c r="E331" s="136" t="s">
        <v>1301</v>
      </c>
      <c r="F331" s="137" t="s">
        <v>1302</v>
      </c>
      <c r="G331" s="138" t="s">
        <v>162</v>
      </c>
      <c r="H331" s="139">
        <v>149.65600000000001</v>
      </c>
      <c r="I331" s="140">
        <v>72.400000000000006</v>
      </c>
      <c r="J331" s="140">
        <f t="shared" si="90"/>
        <v>10835.09</v>
      </c>
      <c r="K331" s="141"/>
      <c r="L331" s="25"/>
      <c r="M331" s="142" t="s">
        <v>1</v>
      </c>
      <c r="N331" s="112" t="s">
        <v>38</v>
      </c>
      <c r="O331" s="143">
        <v>6.4000000000000001E-2</v>
      </c>
      <c r="P331" s="143">
        <f t="shared" si="91"/>
        <v>9.5779840000000007</v>
      </c>
      <c r="Q331" s="143">
        <v>2.0000000000000001E-4</v>
      </c>
      <c r="R331" s="143">
        <f t="shared" si="92"/>
        <v>2.9931200000000002E-2</v>
      </c>
      <c r="S331" s="143">
        <v>0</v>
      </c>
      <c r="T331" s="144">
        <f t="shared" si="93"/>
        <v>0</v>
      </c>
      <c r="AR331" s="145" t="s">
        <v>220</v>
      </c>
      <c r="AT331" s="145" t="s">
        <v>154</v>
      </c>
      <c r="AU331" s="145" t="s">
        <v>82</v>
      </c>
      <c r="AY331" s="13" t="s">
        <v>151</v>
      </c>
      <c r="BE331" s="146">
        <f t="shared" si="94"/>
        <v>10835.09</v>
      </c>
      <c r="BF331" s="146">
        <f t="shared" si="95"/>
        <v>0</v>
      </c>
      <c r="BG331" s="146">
        <f t="shared" si="96"/>
        <v>0</v>
      </c>
      <c r="BH331" s="146">
        <f t="shared" si="97"/>
        <v>0</v>
      </c>
      <c r="BI331" s="146">
        <f t="shared" si="98"/>
        <v>0</v>
      </c>
      <c r="BJ331" s="13" t="s">
        <v>80</v>
      </c>
      <c r="BK331" s="146">
        <f t="shared" si="99"/>
        <v>10835.09</v>
      </c>
      <c r="BL331" s="13" t="s">
        <v>220</v>
      </c>
      <c r="BM331" s="145" t="s">
        <v>1303</v>
      </c>
    </row>
    <row r="332" spans="2:65" s="1" customFormat="1" ht="37.9" customHeight="1" x14ac:dyDescent="0.2">
      <c r="B332" s="25"/>
      <c r="C332" s="135" t="s">
        <v>1304</v>
      </c>
      <c r="D332" s="135" t="s">
        <v>154</v>
      </c>
      <c r="E332" s="136" t="s">
        <v>1305</v>
      </c>
      <c r="F332" s="137" t="s">
        <v>1306</v>
      </c>
      <c r="G332" s="138" t="s">
        <v>162</v>
      </c>
      <c r="H332" s="139">
        <v>55.616</v>
      </c>
      <c r="I332" s="140">
        <v>2025.7</v>
      </c>
      <c r="J332" s="140">
        <f t="shared" si="90"/>
        <v>112661.33</v>
      </c>
      <c r="K332" s="141"/>
      <c r="L332" s="25"/>
      <c r="M332" s="142" t="s">
        <v>1</v>
      </c>
      <c r="N332" s="112" t="s">
        <v>38</v>
      </c>
      <c r="O332" s="143">
        <v>1.6819999999999999</v>
      </c>
      <c r="P332" s="143">
        <f t="shared" si="91"/>
        <v>93.546111999999994</v>
      </c>
      <c r="Q332" s="143">
        <v>4.5988800000000003E-2</v>
      </c>
      <c r="R332" s="143">
        <f t="shared" si="92"/>
        <v>2.5577131008</v>
      </c>
      <c r="S332" s="143">
        <v>0</v>
      </c>
      <c r="T332" s="144">
        <f t="shared" si="93"/>
        <v>0</v>
      </c>
      <c r="AR332" s="145" t="s">
        <v>220</v>
      </c>
      <c r="AT332" s="145" t="s">
        <v>154</v>
      </c>
      <c r="AU332" s="145" t="s">
        <v>82</v>
      </c>
      <c r="AY332" s="13" t="s">
        <v>151</v>
      </c>
      <c r="BE332" s="146">
        <f t="shared" si="94"/>
        <v>112661.33</v>
      </c>
      <c r="BF332" s="146">
        <f t="shared" si="95"/>
        <v>0</v>
      </c>
      <c r="BG332" s="146">
        <f t="shared" si="96"/>
        <v>0</v>
      </c>
      <c r="BH332" s="146">
        <f t="shared" si="97"/>
        <v>0</v>
      </c>
      <c r="BI332" s="146">
        <f t="shared" si="98"/>
        <v>0</v>
      </c>
      <c r="BJ332" s="13" t="s">
        <v>80</v>
      </c>
      <c r="BK332" s="146">
        <f t="shared" si="99"/>
        <v>112661.33</v>
      </c>
      <c r="BL332" s="13" t="s">
        <v>220</v>
      </c>
      <c r="BM332" s="145" t="s">
        <v>1307</v>
      </c>
    </row>
    <row r="333" spans="2:65" s="1" customFormat="1" ht="24.2" customHeight="1" x14ac:dyDescent="0.2">
      <c r="B333" s="25"/>
      <c r="C333" s="135" t="s">
        <v>1308</v>
      </c>
      <c r="D333" s="135" t="s">
        <v>154</v>
      </c>
      <c r="E333" s="136" t="s">
        <v>1309</v>
      </c>
      <c r="F333" s="137" t="s">
        <v>1310</v>
      </c>
      <c r="G333" s="138" t="s">
        <v>162</v>
      </c>
      <c r="H333" s="139">
        <v>205.24</v>
      </c>
      <c r="I333" s="140">
        <v>907.43</v>
      </c>
      <c r="J333" s="140">
        <f t="shared" si="90"/>
        <v>186240.93</v>
      </c>
      <c r="K333" s="141"/>
      <c r="L333" s="25"/>
      <c r="M333" s="142" t="s">
        <v>1</v>
      </c>
      <c r="N333" s="112" t="s">
        <v>38</v>
      </c>
      <c r="O333" s="143">
        <v>0.99</v>
      </c>
      <c r="P333" s="143">
        <f t="shared" si="91"/>
        <v>203.1876</v>
      </c>
      <c r="Q333" s="143">
        <v>1.384872E-2</v>
      </c>
      <c r="R333" s="143">
        <f t="shared" si="92"/>
        <v>2.8423112928000003</v>
      </c>
      <c r="S333" s="143">
        <v>0</v>
      </c>
      <c r="T333" s="144">
        <f t="shared" si="93"/>
        <v>0</v>
      </c>
      <c r="AR333" s="145" t="s">
        <v>220</v>
      </c>
      <c r="AT333" s="145" t="s">
        <v>154</v>
      </c>
      <c r="AU333" s="145" t="s">
        <v>82</v>
      </c>
      <c r="AY333" s="13" t="s">
        <v>151</v>
      </c>
      <c r="BE333" s="146">
        <f t="shared" si="94"/>
        <v>186240.93</v>
      </c>
      <c r="BF333" s="146">
        <f t="shared" si="95"/>
        <v>0</v>
      </c>
      <c r="BG333" s="146">
        <f t="shared" si="96"/>
        <v>0</v>
      </c>
      <c r="BH333" s="146">
        <f t="shared" si="97"/>
        <v>0</v>
      </c>
      <c r="BI333" s="146">
        <f t="shared" si="98"/>
        <v>0</v>
      </c>
      <c r="BJ333" s="13" t="s">
        <v>80</v>
      </c>
      <c r="BK333" s="146">
        <f t="shared" si="99"/>
        <v>186240.93</v>
      </c>
      <c r="BL333" s="13" t="s">
        <v>220</v>
      </c>
      <c r="BM333" s="145" t="s">
        <v>1311</v>
      </c>
    </row>
    <row r="334" spans="2:65" s="1" customFormat="1" ht="24.2" customHeight="1" x14ac:dyDescent="0.2">
      <c r="B334" s="25"/>
      <c r="C334" s="135" t="s">
        <v>1312</v>
      </c>
      <c r="D334" s="135" t="s">
        <v>154</v>
      </c>
      <c r="E334" s="136" t="s">
        <v>1313</v>
      </c>
      <c r="F334" s="137" t="s">
        <v>1314</v>
      </c>
      <c r="G334" s="138" t="s">
        <v>162</v>
      </c>
      <c r="H334" s="139">
        <v>22.72</v>
      </c>
      <c r="I334" s="140">
        <v>966.53</v>
      </c>
      <c r="J334" s="140">
        <f t="shared" si="90"/>
        <v>21959.56</v>
      </c>
      <c r="K334" s="141"/>
      <c r="L334" s="25"/>
      <c r="M334" s="142" t="s">
        <v>1</v>
      </c>
      <c r="N334" s="112" t="s">
        <v>38</v>
      </c>
      <c r="O334" s="143">
        <v>0.96799999999999997</v>
      </c>
      <c r="P334" s="143">
        <f t="shared" si="91"/>
        <v>21.992959999999997</v>
      </c>
      <c r="Q334" s="143">
        <v>1.384872E-2</v>
      </c>
      <c r="R334" s="143">
        <f t="shared" si="92"/>
        <v>0.31464291839999997</v>
      </c>
      <c r="S334" s="143">
        <v>0</v>
      </c>
      <c r="T334" s="144">
        <f t="shared" si="93"/>
        <v>0</v>
      </c>
      <c r="AR334" s="145" t="s">
        <v>220</v>
      </c>
      <c r="AT334" s="145" t="s">
        <v>154</v>
      </c>
      <c r="AU334" s="145" t="s">
        <v>82</v>
      </c>
      <c r="AY334" s="13" t="s">
        <v>151</v>
      </c>
      <c r="BE334" s="146">
        <f t="shared" si="94"/>
        <v>21959.56</v>
      </c>
      <c r="BF334" s="146">
        <f t="shared" si="95"/>
        <v>0</v>
      </c>
      <c r="BG334" s="146">
        <f t="shared" si="96"/>
        <v>0</v>
      </c>
      <c r="BH334" s="146">
        <f t="shared" si="97"/>
        <v>0</v>
      </c>
      <c r="BI334" s="146">
        <f t="shared" si="98"/>
        <v>0</v>
      </c>
      <c r="BJ334" s="13" t="s">
        <v>80</v>
      </c>
      <c r="BK334" s="146">
        <f t="shared" si="99"/>
        <v>21959.56</v>
      </c>
      <c r="BL334" s="13" t="s">
        <v>220</v>
      </c>
      <c r="BM334" s="145" t="s">
        <v>1315</v>
      </c>
    </row>
    <row r="335" spans="2:65" s="1" customFormat="1" ht="16.5" customHeight="1" x14ac:dyDescent="0.2">
      <c r="B335" s="25"/>
      <c r="C335" s="135" t="s">
        <v>1316</v>
      </c>
      <c r="D335" s="135" t="s">
        <v>154</v>
      </c>
      <c r="E335" s="136" t="s">
        <v>1317</v>
      </c>
      <c r="F335" s="137" t="s">
        <v>1318</v>
      </c>
      <c r="G335" s="138" t="s">
        <v>162</v>
      </c>
      <c r="H335" s="139">
        <v>250.68</v>
      </c>
      <c r="I335" s="140">
        <v>40.67</v>
      </c>
      <c r="J335" s="140">
        <f t="shared" si="90"/>
        <v>10195.16</v>
      </c>
      <c r="K335" s="141"/>
      <c r="L335" s="25"/>
      <c r="M335" s="142" t="s">
        <v>1</v>
      </c>
      <c r="N335" s="112" t="s">
        <v>38</v>
      </c>
      <c r="O335" s="143">
        <v>0.04</v>
      </c>
      <c r="P335" s="143">
        <f t="shared" si="91"/>
        <v>10.027200000000001</v>
      </c>
      <c r="Q335" s="143">
        <v>1E-4</v>
      </c>
      <c r="R335" s="143">
        <f t="shared" si="92"/>
        <v>2.5068000000000003E-2</v>
      </c>
      <c r="S335" s="143">
        <v>0</v>
      </c>
      <c r="T335" s="144">
        <f t="shared" si="93"/>
        <v>0</v>
      </c>
      <c r="AR335" s="145" t="s">
        <v>220</v>
      </c>
      <c r="AT335" s="145" t="s">
        <v>154</v>
      </c>
      <c r="AU335" s="145" t="s">
        <v>82</v>
      </c>
      <c r="AY335" s="13" t="s">
        <v>151</v>
      </c>
      <c r="BE335" s="146">
        <f t="shared" si="94"/>
        <v>10195.16</v>
      </c>
      <c r="BF335" s="146">
        <f t="shared" si="95"/>
        <v>0</v>
      </c>
      <c r="BG335" s="146">
        <f t="shared" si="96"/>
        <v>0</v>
      </c>
      <c r="BH335" s="146">
        <f t="shared" si="97"/>
        <v>0</v>
      </c>
      <c r="BI335" s="146">
        <f t="shared" si="98"/>
        <v>0</v>
      </c>
      <c r="BJ335" s="13" t="s">
        <v>80</v>
      </c>
      <c r="BK335" s="146">
        <f t="shared" si="99"/>
        <v>10195.16</v>
      </c>
      <c r="BL335" s="13" t="s">
        <v>220</v>
      </c>
      <c r="BM335" s="145" t="s">
        <v>1319</v>
      </c>
    </row>
    <row r="336" spans="2:65" s="1" customFormat="1" ht="16.5" customHeight="1" x14ac:dyDescent="0.2">
      <c r="B336" s="25"/>
      <c r="C336" s="135" t="s">
        <v>1320</v>
      </c>
      <c r="D336" s="135" t="s">
        <v>154</v>
      </c>
      <c r="E336" s="136" t="s">
        <v>1321</v>
      </c>
      <c r="F336" s="137" t="s">
        <v>1322</v>
      </c>
      <c r="G336" s="138" t="s">
        <v>162</v>
      </c>
      <c r="H336" s="139">
        <v>250.68</v>
      </c>
      <c r="I336" s="140">
        <v>55.37</v>
      </c>
      <c r="J336" s="140">
        <f t="shared" si="90"/>
        <v>13880.15</v>
      </c>
      <c r="K336" s="141"/>
      <c r="L336" s="25"/>
      <c r="M336" s="142" t="s">
        <v>1</v>
      </c>
      <c r="N336" s="112" t="s">
        <v>38</v>
      </c>
      <c r="O336" s="143">
        <v>9.9000000000000005E-2</v>
      </c>
      <c r="P336" s="143">
        <f t="shared" si="91"/>
        <v>24.817320000000002</v>
      </c>
      <c r="Q336" s="143">
        <v>0</v>
      </c>
      <c r="R336" s="143">
        <f t="shared" si="92"/>
        <v>0</v>
      </c>
      <c r="S336" s="143">
        <v>0</v>
      </c>
      <c r="T336" s="144">
        <f t="shared" si="93"/>
        <v>0</v>
      </c>
      <c r="AR336" s="145" t="s">
        <v>220</v>
      </c>
      <c r="AT336" s="145" t="s">
        <v>154</v>
      </c>
      <c r="AU336" s="145" t="s">
        <v>82</v>
      </c>
      <c r="AY336" s="13" t="s">
        <v>151</v>
      </c>
      <c r="BE336" s="146">
        <f t="shared" si="94"/>
        <v>13880.15</v>
      </c>
      <c r="BF336" s="146">
        <f t="shared" si="95"/>
        <v>0</v>
      </c>
      <c r="BG336" s="146">
        <f t="shared" si="96"/>
        <v>0</v>
      </c>
      <c r="BH336" s="146">
        <f t="shared" si="97"/>
        <v>0</v>
      </c>
      <c r="BI336" s="146">
        <f t="shared" si="98"/>
        <v>0</v>
      </c>
      <c r="BJ336" s="13" t="s">
        <v>80</v>
      </c>
      <c r="BK336" s="146">
        <f t="shared" si="99"/>
        <v>13880.15</v>
      </c>
      <c r="BL336" s="13" t="s">
        <v>220</v>
      </c>
      <c r="BM336" s="145" t="s">
        <v>1323</v>
      </c>
    </row>
    <row r="337" spans="2:65" s="1" customFormat="1" ht="24.2" customHeight="1" x14ac:dyDescent="0.2">
      <c r="B337" s="25"/>
      <c r="C337" s="150" t="s">
        <v>1324</v>
      </c>
      <c r="D337" s="150" t="s">
        <v>313</v>
      </c>
      <c r="E337" s="151" t="s">
        <v>1325</v>
      </c>
      <c r="F337" s="152" t="s">
        <v>1326</v>
      </c>
      <c r="G337" s="153" t="s">
        <v>162</v>
      </c>
      <c r="H337" s="154">
        <v>281.63900000000001</v>
      </c>
      <c r="I337" s="155">
        <v>35.6</v>
      </c>
      <c r="J337" s="155">
        <f t="shared" si="90"/>
        <v>10026.35</v>
      </c>
      <c r="K337" s="156"/>
      <c r="L337" s="157"/>
      <c r="M337" s="158" t="s">
        <v>1</v>
      </c>
      <c r="N337" s="159" t="s">
        <v>38</v>
      </c>
      <c r="O337" s="143">
        <v>0</v>
      </c>
      <c r="P337" s="143">
        <f t="shared" si="91"/>
        <v>0</v>
      </c>
      <c r="Q337" s="143">
        <v>1.3999999999999999E-4</v>
      </c>
      <c r="R337" s="143">
        <f t="shared" si="92"/>
        <v>3.942946E-2</v>
      </c>
      <c r="S337" s="143">
        <v>0</v>
      </c>
      <c r="T337" s="144">
        <f t="shared" si="93"/>
        <v>0</v>
      </c>
      <c r="AR337" s="145" t="s">
        <v>286</v>
      </c>
      <c r="AT337" s="145" t="s">
        <v>313</v>
      </c>
      <c r="AU337" s="145" t="s">
        <v>82</v>
      </c>
      <c r="AY337" s="13" t="s">
        <v>151</v>
      </c>
      <c r="BE337" s="146">
        <f t="shared" si="94"/>
        <v>10026.35</v>
      </c>
      <c r="BF337" s="146">
        <f t="shared" si="95"/>
        <v>0</v>
      </c>
      <c r="BG337" s="146">
        <f t="shared" si="96"/>
        <v>0</v>
      </c>
      <c r="BH337" s="146">
        <f t="shared" si="97"/>
        <v>0</v>
      </c>
      <c r="BI337" s="146">
        <f t="shared" si="98"/>
        <v>0</v>
      </c>
      <c r="BJ337" s="13" t="s">
        <v>80</v>
      </c>
      <c r="BK337" s="146">
        <f t="shared" si="99"/>
        <v>10026.35</v>
      </c>
      <c r="BL337" s="13" t="s">
        <v>220</v>
      </c>
      <c r="BM337" s="145" t="s">
        <v>1327</v>
      </c>
    </row>
    <row r="338" spans="2:65" s="1" customFormat="1" ht="21.75" customHeight="1" x14ac:dyDescent="0.2">
      <c r="B338" s="25"/>
      <c r="C338" s="135" t="s">
        <v>1328</v>
      </c>
      <c r="D338" s="135" t="s">
        <v>154</v>
      </c>
      <c r="E338" s="136" t="s">
        <v>1329</v>
      </c>
      <c r="F338" s="137" t="s">
        <v>1330</v>
      </c>
      <c r="G338" s="138" t="s">
        <v>483</v>
      </c>
      <c r="H338" s="139">
        <v>1.33</v>
      </c>
      <c r="I338" s="140">
        <v>576.12</v>
      </c>
      <c r="J338" s="140">
        <f t="shared" si="90"/>
        <v>766.24</v>
      </c>
      <c r="K338" s="141"/>
      <c r="L338" s="25"/>
      <c r="M338" s="142" t="s">
        <v>1</v>
      </c>
      <c r="N338" s="112" t="s">
        <v>38</v>
      </c>
      <c r="O338" s="143">
        <v>0.69399999999999995</v>
      </c>
      <c r="P338" s="143">
        <f t="shared" si="91"/>
        <v>0.92301999999999995</v>
      </c>
      <c r="Q338" s="143">
        <v>5.6299999999999996E-3</v>
      </c>
      <c r="R338" s="143">
        <f t="shared" si="92"/>
        <v>7.4878999999999996E-3</v>
      </c>
      <c r="S338" s="143">
        <v>0</v>
      </c>
      <c r="T338" s="144">
        <f t="shared" si="93"/>
        <v>0</v>
      </c>
      <c r="AR338" s="145" t="s">
        <v>220</v>
      </c>
      <c r="AT338" s="145" t="s">
        <v>154</v>
      </c>
      <c r="AU338" s="145" t="s">
        <v>82</v>
      </c>
      <c r="AY338" s="13" t="s">
        <v>151</v>
      </c>
      <c r="BE338" s="146">
        <f t="shared" si="94"/>
        <v>766.24</v>
      </c>
      <c r="BF338" s="146">
        <f t="shared" si="95"/>
        <v>0</v>
      </c>
      <c r="BG338" s="146">
        <f t="shared" si="96"/>
        <v>0</v>
      </c>
      <c r="BH338" s="146">
        <f t="shared" si="97"/>
        <v>0</v>
      </c>
      <c r="BI338" s="146">
        <f t="shared" si="98"/>
        <v>0</v>
      </c>
      <c r="BJ338" s="13" t="s">
        <v>80</v>
      </c>
      <c r="BK338" s="146">
        <f t="shared" si="99"/>
        <v>766.24</v>
      </c>
      <c r="BL338" s="13" t="s">
        <v>220</v>
      </c>
      <c r="BM338" s="145" t="s">
        <v>1331</v>
      </c>
    </row>
    <row r="339" spans="2:65" s="1" customFormat="1" ht="33" customHeight="1" x14ac:dyDescent="0.2">
      <c r="B339" s="25"/>
      <c r="C339" s="135" t="s">
        <v>1332</v>
      </c>
      <c r="D339" s="135" t="s">
        <v>154</v>
      </c>
      <c r="E339" s="136" t="s">
        <v>1333</v>
      </c>
      <c r="F339" s="137" t="s">
        <v>1334</v>
      </c>
      <c r="G339" s="138" t="s">
        <v>483</v>
      </c>
      <c r="H339" s="139">
        <v>185.12</v>
      </c>
      <c r="I339" s="140">
        <v>302.67</v>
      </c>
      <c r="J339" s="140">
        <f t="shared" si="90"/>
        <v>56030.27</v>
      </c>
      <c r="K339" s="141"/>
      <c r="L339" s="25"/>
      <c r="M339" s="142" t="s">
        <v>1</v>
      </c>
      <c r="N339" s="112" t="s">
        <v>38</v>
      </c>
      <c r="O339" s="143">
        <v>0.40200000000000002</v>
      </c>
      <c r="P339" s="143">
        <f t="shared" si="91"/>
        <v>74.418240000000011</v>
      </c>
      <c r="Q339" s="143">
        <v>0</v>
      </c>
      <c r="R339" s="143">
        <f t="shared" si="92"/>
        <v>0</v>
      </c>
      <c r="S339" s="143">
        <v>0</v>
      </c>
      <c r="T339" s="144">
        <f t="shared" si="93"/>
        <v>0</v>
      </c>
      <c r="AR339" s="145" t="s">
        <v>220</v>
      </c>
      <c r="AT339" s="145" t="s">
        <v>154</v>
      </c>
      <c r="AU339" s="145" t="s">
        <v>82</v>
      </c>
      <c r="AY339" s="13" t="s">
        <v>151</v>
      </c>
      <c r="BE339" s="146">
        <f t="shared" si="94"/>
        <v>56030.27</v>
      </c>
      <c r="BF339" s="146">
        <f t="shared" si="95"/>
        <v>0</v>
      </c>
      <c r="BG339" s="146">
        <f t="shared" si="96"/>
        <v>0</v>
      </c>
      <c r="BH339" s="146">
        <f t="shared" si="97"/>
        <v>0</v>
      </c>
      <c r="BI339" s="146">
        <f t="shared" si="98"/>
        <v>0</v>
      </c>
      <c r="BJ339" s="13" t="s">
        <v>80</v>
      </c>
      <c r="BK339" s="146">
        <f t="shared" si="99"/>
        <v>56030.27</v>
      </c>
      <c r="BL339" s="13" t="s">
        <v>220</v>
      </c>
      <c r="BM339" s="145" t="s">
        <v>1335</v>
      </c>
    </row>
    <row r="340" spans="2:65" s="1" customFormat="1" ht="24.2" customHeight="1" x14ac:dyDescent="0.2">
      <c r="B340" s="25"/>
      <c r="C340" s="150" t="s">
        <v>1336</v>
      </c>
      <c r="D340" s="150" t="s">
        <v>313</v>
      </c>
      <c r="E340" s="151" t="s">
        <v>1337</v>
      </c>
      <c r="F340" s="152" t="s">
        <v>1338</v>
      </c>
      <c r="G340" s="153" t="s">
        <v>483</v>
      </c>
      <c r="H340" s="154">
        <v>188.822</v>
      </c>
      <c r="I340" s="155">
        <v>1250</v>
      </c>
      <c r="J340" s="155">
        <f t="shared" si="90"/>
        <v>236027.5</v>
      </c>
      <c r="K340" s="156"/>
      <c r="L340" s="157"/>
      <c r="M340" s="158" t="s">
        <v>1</v>
      </c>
      <c r="N340" s="159" t="s">
        <v>38</v>
      </c>
      <c r="O340" s="143">
        <v>0</v>
      </c>
      <c r="P340" s="143">
        <f t="shared" si="91"/>
        <v>0</v>
      </c>
      <c r="Q340" s="143">
        <v>1.2E-2</v>
      </c>
      <c r="R340" s="143">
        <f t="shared" si="92"/>
        <v>2.2658640000000001</v>
      </c>
      <c r="S340" s="143">
        <v>0</v>
      </c>
      <c r="T340" s="144">
        <f t="shared" si="93"/>
        <v>0</v>
      </c>
      <c r="AR340" s="145" t="s">
        <v>286</v>
      </c>
      <c r="AT340" s="145" t="s">
        <v>313</v>
      </c>
      <c r="AU340" s="145" t="s">
        <v>82</v>
      </c>
      <c r="AY340" s="13" t="s">
        <v>151</v>
      </c>
      <c r="BE340" s="146">
        <f t="shared" si="94"/>
        <v>236027.5</v>
      </c>
      <c r="BF340" s="146">
        <f t="shared" si="95"/>
        <v>0</v>
      </c>
      <c r="BG340" s="146">
        <f t="shared" si="96"/>
        <v>0</v>
      </c>
      <c r="BH340" s="146">
        <f t="shared" si="97"/>
        <v>0</v>
      </c>
      <c r="BI340" s="146">
        <f t="shared" si="98"/>
        <v>0</v>
      </c>
      <c r="BJ340" s="13" t="s">
        <v>80</v>
      </c>
      <c r="BK340" s="146">
        <f t="shared" si="99"/>
        <v>236027.5</v>
      </c>
      <c r="BL340" s="13" t="s">
        <v>220</v>
      </c>
      <c r="BM340" s="145" t="s">
        <v>1339</v>
      </c>
    </row>
    <row r="341" spans="2:65" s="1" customFormat="1" ht="33" customHeight="1" x14ac:dyDescent="0.2">
      <c r="B341" s="25"/>
      <c r="C341" s="135" t="s">
        <v>1340</v>
      </c>
      <c r="D341" s="135" t="s">
        <v>154</v>
      </c>
      <c r="E341" s="136" t="s">
        <v>1341</v>
      </c>
      <c r="F341" s="137" t="s">
        <v>1342</v>
      </c>
      <c r="G341" s="138" t="s">
        <v>483</v>
      </c>
      <c r="H341" s="139">
        <v>105.6</v>
      </c>
      <c r="I341" s="140">
        <v>274.77999999999997</v>
      </c>
      <c r="J341" s="140">
        <f t="shared" si="90"/>
        <v>29016.77</v>
      </c>
      <c r="K341" s="141"/>
      <c r="L341" s="25"/>
      <c r="M341" s="142" t="s">
        <v>1</v>
      </c>
      <c r="N341" s="112" t="s">
        <v>38</v>
      </c>
      <c r="O341" s="143">
        <v>0.36599999999999999</v>
      </c>
      <c r="P341" s="143">
        <f t="shared" si="91"/>
        <v>38.6496</v>
      </c>
      <c r="Q341" s="143">
        <v>0</v>
      </c>
      <c r="R341" s="143">
        <f t="shared" si="92"/>
        <v>0</v>
      </c>
      <c r="S341" s="143">
        <v>0</v>
      </c>
      <c r="T341" s="144">
        <f t="shared" si="93"/>
        <v>0</v>
      </c>
      <c r="AR341" s="145" t="s">
        <v>220</v>
      </c>
      <c r="AT341" s="145" t="s">
        <v>154</v>
      </c>
      <c r="AU341" s="145" t="s">
        <v>82</v>
      </c>
      <c r="AY341" s="13" t="s">
        <v>151</v>
      </c>
      <c r="BE341" s="146">
        <f t="shared" si="94"/>
        <v>29016.77</v>
      </c>
      <c r="BF341" s="146">
        <f t="shared" si="95"/>
        <v>0</v>
      </c>
      <c r="BG341" s="146">
        <f t="shared" si="96"/>
        <v>0</v>
      </c>
      <c r="BH341" s="146">
        <f t="shared" si="97"/>
        <v>0</v>
      </c>
      <c r="BI341" s="146">
        <f t="shared" si="98"/>
        <v>0</v>
      </c>
      <c r="BJ341" s="13" t="s">
        <v>80</v>
      </c>
      <c r="BK341" s="146">
        <f t="shared" si="99"/>
        <v>29016.77</v>
      </c>
      <c r="BL341" s="13" t="s">
        <v>220</v>
      </c>
      <c r="BM341" s="145" t="s">
        <v>1343</v>
      </c>
    </row>
    <row r="342" spans="2:65" s="1" customFormat="1" ht="24.2" customHeight="1" x14ac:dyDescent="0.2">
      <c r="B342" s="25"/>
      <c r="C342" s="150" t="s">
        <v>1344</v>
      </c>
      <c r="D342" s="150" t="s">
        <v>313</v>
      </c>
      <c r="E342" s="151" t="s">
        <v>1345</v>
      </c>
      <c r="F342" s="152" t="s">
        <v>1346</v>
      </c>
      <c r="G342" s="153" t="s">
        <v>483</v>
      </c>
      <c r="H342" s="154">
        <v>107.712</v>
      </c>
      <c r="I342" s="155">
        <v>1500</v>
      </c>
      <c r="J342" s="155">
        <f t="shared" si="90"/>
        <v>161568</v>
      </c>
      <c r="K342" s="156"/>
      <c r="L342" s="157"/>
      <c r="M342" s="158" t="s">
        <v>1</v>
      </c>
      <c r="N342" s="159" t="s">
        <v>38</v>
      </c>
      <c r="O342" s="143">
        <v>0</v>
      </c>
      <c r="P342" s="143">
        <f t="shared" si="91"/>
        <v>0</v>
      </c>
      <c r="Q342" s="143">
        <v>1.2999999999999999E-2</v>
      </c>
      <c r="R342" s="143">
        <f t="shared" si="92"/>
        <v>1.4002559999999999</v>
      </c>
      <c r="S342" s="143">
        <v>0</v>
      </c>
      <c r="T342" s="144">
        <f t="shared" si="93"/>
        <v>0</v>
      </c>
      <c r="AR342" s="145" t="s">
        <v>286</v>
      </c>
      <c r="AT342" s="145" t="s">
        <v>313</v>
      </c>
      <c r="AU342" s="145" t="s">
        <v>82</v>
      </c>
      <c r="AY342" s="13" t="s">
        <v>151</v>
      </c>
      <c r="BE342" s="146">
        <f t="shared" si="94"/>
        <v>161568</v>
      </c>
      <c r="BF342" s="146">
        <f t="shared" si="95"/>
        <v>0</v>
      </c>
      <c r="BG342" s="146">
        <f t="shared" si="96"/>
        <v>0</v>
      </c>
      <c r="BH342" s="146">
        <f t="shared" si="97"/>
        <v>0</v>
      </c>
      <c r="BI342" s="146">
        <f t="shared" si="98"/>
        <v>0</v>
      </c>
      <c r="BJ342" s="13" t="s">
        <v>80</v>
      </c>
      <c r="BK342" s="146">
        <f t="shared" si="99"/>
        <v>161568</v>
      </c>
      <c r="BL342" s="13" t="s">
        <v>220</v>
      </c>
      <c r="BM342" s="145" t="s">
        <v>1347</v>
      </c>
    </row>
    <row r="343" spans="2:65" s="1" customFormat="1" ht="24.2" customHeight="1" x14ac:dyDescent="0.2">
      <c r="B343" s="25"/>
      <c r="C343" s="135" t="s">
        <v>1348</v>
      </c>
      <c r="D343" s="135" t="s">
        <v>154</v>
      </c>
      <c r="E343" s="136" t="s">
        <v>1349</v>
      </c>
      <c r="F343" s="137" t="s">
        <v>1350</v>
      </c>
      <c r="G343" s="138" t="s">
        <v>483</v>
      </c>
      <c r="H343" s="139">
        <v>24.12</v>
      </c>
      <c r="I343" s="140">
        <v>120.59</v>
      </c>
      <c r="J343" s="140">
        <f t="shared" si="90"/>
        <v>2908.63</v>
      </c>
      <c r="K343" s="141"/>
      <c r="L343" s="25"/>
      <c r="M343" s="142" t="s">
        <v>1</v>
      </c>
      <c r="N343" s="112" t="s">
        <v>38</v>
      </c>
      <c r="O343" s="143">
        <v>0.14599999999999999</v>
      </c>
      <c r="P343" s="143">
        <f t="shared" si="91"/>
        <v>3.5215199999999998</v>
      </c>
      <c r="Q343" s="143">
        <v>0</v>
      </c>
      <c r="R343" s="143">
        <f t="shared" si="92"/>
        <v>0</v>
      </c>
      <c r="S343" s="143">
        <v>0</v>
      </c>
      <c r="T343" s="144">
        <f t="shared" si="93"/>
        <v>0</v>
      </c>
      <c r="AR343" s="145" t="s">
        <v>220</v>
      </c>
      <c r="AT343" s="145" t="s">
        <v>154</v>
      </c>
      <c r="AU343" s="145" t="s">
        <v>82</v>
      </c>
      <c r="AY343" s="13" t="s">
        <v>151</v>
      </c>
      <c r="BE343" s="146">
        <f t="shared" si="94"/>
        <v>2908.63</v>
      </c>
      <c r="BF343" s="146">
        <f t="shared" si="95"/>
        <v>0</v>
      </c>
      <c r="BG343" s="146">
        <f t="shared" si="96"/>
        <v>0</v>
      </c>
      <c r="BH343" s="146">
        <f t="shared" si="97"/>
        <v>0</v>
      </c>
      <c r="BI343" s="146">
        <f t="shared" si="98"/>
        <v>0</v>
      </c>
      <c r="BJ343" s="13" t="s">
        <v>80</v>
      </c>
      <c r="BK343" s="146">
        <f t="shared" si="99"/>
        <v>2908.63</v>
      </c>
      <c r="BL343" s="13" t="s">
        <v>220</v>
      </c>
      <c r="BM343" s="145" t="s">
        <v>1351</v>
      </c>
    </row>
    <row r="344" spans="2:65" s="1" customFormat="1" ht="24.2" customHeight="1" x14ac:dyDescent="0.2">
      <c r="B344" s="25"/>
      <c r="C344" s="150" t="s">
        <v>1352</v>
      </c>
      <c r="D344" s="150" t="s">
        <v>313</v>
      </c>
      <c r="E344" s="151" t="s">
        <v>1353</v>
      </c>
      <c r="F344" s="152" t="s">
        <v>1354</v>
      </c>
      <c r="G344" s="153" t="s">
        <v>200</v>
      </c>
      <c r="H344" s="154">
        <v>0.53</v>
      </c>
      <c r="I344" s="155">
        <v>16600</v>
      </c>
      <c r="J344" s="155">
        <f t="shared" si="90"/>
        <v>8798</v>
      </c>
      <c r="K344" s="156"/>
      <c r="L344" s="157"/>
      <c r="M344" s="158" t="s">
        <v>1</v>
      </c>
      <c r="N344" s="159" t="s">
        <v>38</v>
      </c>
      <c r="O344" s="143">
        <v>0</v>
      </c>
      <c r="P344" s="143">
        <f t="shared" si="91"/>
        <v>0</v>
      </c>
      <c r="Q344" s="143">
        <v>0.44</v>
      </c>
      <c r="R344" s="143">
        <f t="shared" si="92"/>
        <v>0.23320000000000002</v>
      </c>
      <c r="S344" s="143">
        <v>0</v>
      </c>
      <c r="T344" s="144">
        <f t="shared" si="93"/>
        <v>0</v>
      </c>
      <c r="AR344" s="145" t="s">
        <v>286</v>
      </c>
      <c r="AT344" s="145" t="s">
        <v>313</v>
      </c>
      <c r="AU344" s="145" t="s">
        <v>82</v>
      </c>
      <c r="AY344" s="13" t="s">
        <v>151</v>
      </c>
      <c r="BE344" s="146">
        <f t="shared" si="94"/>
        <v>8798</v>
      </c>
      <c r="BF344" s="146">
        <f t="shared" si="95"/>
        <v>0</v>
      </c>
      <c r="BG344" s="146">
        <f t="shared" si="96"/>
        <v>0</v>
      </c>
      <c r="BH344" s="146">
        <f t="shared" si="97"/>
        <v>0</v>
      </c>
      <c r="BI344" s="146">
        <f t="shared" si="98"/>
        <v>0</v>
      </c>
      <c r="BJ344" s="13" t="s">
        <v>80</v>
      </c>
      <c r="BK344" s="146">
        <f t="shared" si="99"/>
        <v>8798</v>
      </c>
      <c r="BL344" s="13" t="s">
        <v>220</v>
      </c>
      <c r="BM344" s="145" t="s">
        <v>1355</v>
      </c>
    </row>
    <row r="345" spans="2:65" s="1" customFormat="1" ht="24.2" customHeight="1" x14ac:dyDescent="0.2">
      <c r="B345" s="25"/>
      <c r="C345" s="135" t="s">
        <v>1356</v>
      </c>
      <c r="D345" s="135" t="s">
        <v>154</v>
      </c>
      <c r="E345" s="136" t="s">
        <v>1357</v>
      </c>
      <c r="F345" s="137" t="s">
        <v>1358</v>
      </c>
      <c r="G345" s="138" t="s">
        <v>209</v>
      </c>
      <c r="H345" s="139">
        <v>14.071</v>
      </c>
      <c r="I345" s="140">
        <v>1755.82</v>
      </c>
      <c r="J345" s="140">
        <f t="shared" si="90"/>
        <v>24706.14</v>
      </c>
      <c r="K345" s="141"/>
      <c r="L345" s="25"/>
      <c r="M345" s="142" t="s">
        <v>1</v>
      </c>
      <c r="N345" s="112" t="s">
        <v>38</v>
      </c>
      <c r="O345" s="143">
        <v>1.1559999999999999</v>
      </c>
      <c r="P345" s="143">
        <f t="shared" si="91"/>
        <v>16.266075999999998</v>
      </c>
      <c r="Q345" s="143">
        <v>0</v>
      </c>
      <c r="R345" s="143">
        <f t="shared" si="92"/>
        <v>0</v>
      </c>
      <c r="S345" s="143">
        <v>0</v>
      </c>
      <c r="T345" s="144">
        <f t="shared" si="93"/>
        <v>0</v>
      </c>
      <c r="AR345" s="145" t="s">
        <v>220</v>
      </c>
      <c r="AT345" s="145" t="s">
        <v>154</v>
      </c>
      <c r="AU345" s="145" t="s">
        <v>82</v>
      </c>
      <c r="AY345" s="13" t="s">
        <v>151</v>
      </c>
      <c r="BE345" s="146">
        <f t="shared" si="94"/>
        <v>24706.14</v>
      </c>
      <c r="BF345" s="146">
        <f t="shared" si="95"/>
        <v>0</v>
      </c>
      <c r="BG345" s="146">
        <f t="shared" si="96"/>
        <v>0</v>
      </c>
      <c r="BH345" s="146">
        <f t="shared" si="97"/>
        <v>0</v>
      </c>
      <c r="BI345" s="146">
        <f t="shared" si="98"/>
        <v>0</v>
      </c>
      <c r="BJ345" s="13" t="s">
        <v>80</v>
      </c>
      <c r="BK345" s="146">
        <f t="shared" si="99"/>
        <v>24706.14</v>
      </c>
      <c r="BL345" s="13" t="s">
        <v>220</v>
      </c>
      <c r="BM345" s="145" t="s">
        <v>1359</v>
      </c>
    </row>
    <row r="346" spans="2:65" s="1" customFormat="1" ht="24.2" customHeight="1" x14ac:dyDescent="0.2">
      <c r="B346" s="25"/>
      <c r="C346" s="135" t="s">
        <v>1360</v>
      </c>
      <c r="D346" s="135" t="s">
        <v>154</v>
      </c>
      <c r="E346" s="136" t="s">
        <v>1361</v>
      </c>
      <c r="F346" s="137" t="s">
        <v>1362</v>
      </c>
      <c r="G346" s="138" t="s">
        <v>209</v>
      </c>
      <c r="H346" s="139">
        <v>14.071</v>
      </c>
      <c r="I346" s="140">
        <v>815.42</v>
      </c>
      <c r="J346" s="140">
        <f t="shared" si="90"/>
        <v>11473.77</v>
      </c>
      <c r="K346" s="141"/>
      <c r="L346" s="25"/>
      <c r="M346" s="142" t="s">
        <v>1</v>
      </c>
      <c r="N346" s="112" t="s">
        <v>38</v>
      </c>
      <c r="O346" s="143">
        <v>1.74</v>
      </c>
      <c r="P346" s="143">
        <f t="shared" si="91"/>
        <v>24.483539999999998</v>
      </c>
      <c r="Q346" s="143">
        <v>0</v>
      </c>
      <c r="R346" s="143">
        <f t="shared" si="92"/>
        <v>0</v>
      </c>
      <c r="S346" s="143">
        <v>0</v>
      </c>
      <c r="T346" s="144">
        <f t="shared" si="93"/>
        <v>0</v>
      </c>
      <c r="AR346" s="145" t="s">
        <v>220</v>
      </c>
      <c r="AT346" s="145" t="s">
        <v>154</v>
      </c>
      <c r="AU346" s="145" t="s">
        <v>82</v>
      </c>
      <c r="AY346" s="13" t="s">
        <v>151</v>
      </c>
      <c r="BE346" s="146">
        <f t="shared" si="94"/>
        <v>11473.77</v>
      </c>
      <c r="BF346" s="146">
        <f t="shared" si="95"/>
        <v>0</v>
      </c>
      <c r="BG346" s="146">
        <f t="shared" si="96"/>
        <v>0</v>
      </c>
      <c r="BH346" s="146">
        <f t="shared" si="97"/>
        <v>0</v>
      </c>
      <c r="BI346" s="146">
        <f t="shared" si="98"/>
        <v>0</v>
      </c>
      <c r="BJ346" s="13" t="s">
        <v>80</v>
      </c>
      <c r="BK346" s="146">
        <f t="shared" si="99"/>
        <v>11473.77</v>
      </c>
      <c r="BL346" s="13" t="s">
        <v>220</v>
      </c>
      <c r="BM346" s="145" t="s">
        <v>1363</v>
      </c>
    </row>
    <row r="347" spans="2:65" s="11" customFormat="1" ht="22.9" customHeight="1" x14ac:dyDescent="0.2">
      <c r="B347" s="124"/>
      <c r="D347" s="125" t="s">
        <v>72</v>
      </c>
      <c r="E347" s="133" t="s">
        <v>1364</v>
      </c>
      <c r="F347" s="133" t="s">
        <v>1365</v>
      </c>
      <c r="J347" s="134">
        <f>BK347</f>
        <v>159772.79</v>
      </c>
      <c r="L347" s="124"/>
      <c r="M347" s="128"/>
      <c r="P347" s="129">
        <f>SUM(P348:P359)</f>
        <v>155.97644099999999</v>
      </c>
      <c r="R347" s="129">
        <f>SUM(R348:R359)</f>
        <v>0.38937668610600007</v>
      </c>
      <c r="T347" s="130">
        <f>SUM(T348:T359)</f>
        <v>1.4909838799999999</v>
      </c>
      <c r="AR347" s="125" t="s">
        <v>82</v>
      </c>
      <c r="AT347" s="131" t="s">
        <v>72</v>
      </c>
      <c r="AU347" s="131" t="s">
        <v>80</v>
      </c>
      <c r="AY347" s="125" t="s">
        <v>151</v>
      </c>
      <c r="BK347" s="132">
        <f>SUM(BK348:BK359)</f>
        <v>159772.79</v>
      </c>
    </row>
    <row r="348" spans="2:65" s="1" customFormat="1" ht="16.5" customHeight="1" x14ac:dyDescent="0.2">
      <c r="B348" s="25"/>
      <c r="C348" s="135" t="s">
        <v>1366</v>
      </c>
      <c r="D348" s="135" t="s">
        <v>154</v>
      </c>
      <c r="E348" s="136" t="s">
        <v>1367</v>
      </c>
      <c r="F348" s="137" t="s">
        <v>1368</v>
      </c>
      <c r="G348" s="138" t="s">
        <v>162</v>
      </c>
      <c r="H348" s="139">
        <v>222.392</v>
      </c>
      <c r="I348" s="140">
        <v>181.11</v>
      </c>
      <c r="J348" s="140">
        <f t="shared" ref="J348:J359" si="100">ROUND(I348*H348,2)</f>
        <v>40277.42</v>
      </c>
      <c r="K348" s="141"/>
      <c r="L348" s="25"/>
      <c r="M348" s="142" t="s">
        <v>1</v>
      </c>
      <c r="N348" s="112" t="s">
        <v>38</v>
      </c>
      <c r="O348" s="143">
        <v>0.36</v>
      </c>
      <c r="P348" s="143">
        <f t="shared" ref="P348:P359" si="101">O348*H348</f>
        <v>80.061120000000003</v>
      </c>
      <c r="Q348" s="143">
        <v>0</v>
      </c>
      <c r="R348" s="143">
        <f t="shared" ref="R348:R359" si="102">Q348*H348</f>
        <v>0</v>
      </c>
      <c r="S348" s="143">
        <v>5.94E-3</v>
      </c>
      <c r="T348" s="144">
        <f t="shared" ref="T348:T359" si="103">S348*H348</f>
        <v>1.3210084799999999</v>
      </c>
      <c r="AR348" s="145" t="s">
        <v>220</v>
      </c>
      <c r="AT348" s="145" t="s">
        <v>154</v>
      </c>
      <c r="AU348" s="145" t="s">
        <v>82</v>
      </c>
      <c r="AY348" s="13" t="s">
        <v>151</v>
      </c>
      <c r="BE348" s="146">
        <f t="shared" ref="BE348:BE359" si="104">IF(N348="základní",J348,0)</f>
        <v>40277.42</v>
      </c>
      <c r="BF348" s="146">
        <f t="shared" ref="BF348:BF359" si="105">IF(N348="snížená",J348,0)</f>
        <v>0</v>
      </c>
      <c r="BG348" s="146">
        <f t="shared" ref="BG348:BG359" si="106">IF(N348="zákl. přenesená",J348,0)</f>
        <v>0</v>
      </c>
      <c r="BH348" s="146">
        <f t="shared" ref="BH348:BH359" si="107">IF(N348="sníž. přenesená",J348,0)</f>
        <v>0</v>
      </c>
      <c r="BI348" s="146">
        <f t="shared" ref="BI348:BI359" si="108">IF(N348="nulová",J348,0)</f>
        <v>0</v>
      </c>
      <c r="BJ348" s="13" t="s">
        <v>80</v>
      </c>
      <c r="BK348" s="146">
        <f t="shared" ref="BK348:BK359" si="109">ROUND(I348*H348,2)</f>
        <v>40277.42</v>
      </c>
      <c r="BL348" s="13" t="s">
        <v>220</v>
      </c>
      <c r="BM348" s="145" t="s">
        <v>1369</v>
      </c>
    </row>
    <row r="349" spans="2:65" s="1" customFormat="1" ht="16.5" customHeight="1" x14ac:dyDescent="0.2">
      <c r="B349" s="25"/>
      <c r="C349" s="135" t="s">
        <v>1370</v>
      </c>
      <c r="D349" s="135" t="s">
        <v>154</v>
      </c>
      <c r="E349" s="136" t="s">
        <v>1371</v>
      </c>
      <c r="F349" s="137" t="s">
        <v>1372</v>
      </c>
      <c r="G349" s="138" t="s">
        <v>483</v>
      </c>
      <c r="H349" s="139">
        <v>6.47</v>
      </c>
      <c r="I349" s="140">
        <v>76.97</v>
      </c>
      <c r="J349" s="140">
        <f t="shared" si="100"/>
        <v>498</v>
      </c>
      <c r="K349" s="141"/>
      <c r="L349" s="25"/>
      <c r="M349" s="142" t="s">
        <v>1</v>
      </c>
      <c r="N349" s="112" t="s">
        <v>38</v>
      </c>
      <c r="O349" s="143">
        <v>0.153</v>
      </c>
      <c r="P349" s="143">
        <f t="shared" si="101"/>
        <v>0.98990999999999996</v>
      </c>
      <c r="Q349" s="143">
        <v>0</v>
      </c>
      <c r="R349" s="143">
        <f t="shared" si="102"/>
        <v>0</v>
      </c>
      <c r="S349" s="143">
        <v>1.8699999999999999E-3</v>
      </c>
      <c r="T349" s="144">
        <f t="shared" si="103"/>
        <v>1.2098899999999999E-2</v>
      </c>
      <c r="AR349" s="145" t="s">
        <v>220</v>
      </c>
      <c r="AT349" s="145" t="s">
        <v>154</v>
      </c>
      <c r="AU349" s="145" t="s">
        <v>82</v>
      </c>
      <c r="AY349" s="13" t="s">
        <v>151</v>
      </c>
      <c r="BE349" s="146">
        <f t="shared" si="104"/>
        <v>498</v>
      </c>
      <c r="BF349" s="146">
        <f t="shared" si="105"/>
        <v>0</v>
      </c>
      <c r="BG349" s="146">
        <f t="shared" si="106"/>
        <v>0</v>
      </c>
      <c r="BH349" s="146">
        <f t="shared" si="107"/>
        <v>0</v>
      </c>
      <c r="BI349" s="146">
        <f t="shared" si="108"/>
        <v>0</v>
      </c>
      <c r="BJ349" s="13" t="s">
        <v>80</v>
      </c>
      <c r="BK349" s="146">
        <f t="shared" si="109"/>
        <v>498</v>
      </c>
      <c r="BL349" s="13" t="s">
        <v>220</v>
      </c>
      <c r="BM349" s="145" t="s">
        <v>1373</v>
      </c>
    </row>
    <row r="350" spans="2:65" s="1" customFormat="1" ht="16.5" customHeight="1" x14ac:dyDescent="0.2">
      <c r="B350" s="25"/>
      <c r="C350" s="135" t="s">
        <v>1374</v>
      </c>
      <c r="D350" s="135" t="s">
        <v>154</v>
      </c>
      <c r="E350" s="136" t="s">
        <v>1375</v>
      </c>
      <c r="F350" s="137" t="s">
        <v>1376</v>
      </c>
      <c r="G350" s="138" t="s">
        <v>483</v>
      </c>
      <c r="H350" s="139">
        <v>28.68</v>
      </c>
      <c r="I350" s="140">
        <v>52.32</v>
      </c>
      <c r="J350" s="140">
        <f t="shared" si="100"/>
        <v>1500.54</v>
      </c>
      <c r="K350" s="141"/>
      <c r="L350" s="25"/>
      <c r="M350" s="142" t="s">
        <v>1</v>
      </c>
      <c r="N350" s="112" t="s">
        <v>38</v>
      </c>
      <c r="O350" s="143">
        <v>0.104</v>
      </c>
      <c r="P350" s="143">
        <f t="shared" si="101"/>
        <v>2.98272</v>
      </c>
      <c r="Q350" s="143">
        <v>0</v>
      </c>
      <c r="R350" s="143">
        <f t="shared" si="102"/>
        <v>0</v>
      </c>
      <c r="S350" s="143">
        <v>1.6999999999999999E-3</v>
      </c>
      <c r="T350" s="144">
        <f t="shared" si="103"/>
        <v>4.8755999999999994E-2</v>
      </c>
      <c r="AR350" s="145" t="s">
        <v>220</v>
      </c>
      <c r="AT350" s="145" t="s">
        <v>154</v>
      </c>
      <c r="AU350" s="145" t="s">
        <v>82</v>
      </c>
      <c r="AY350" s="13" t="s">
        <v>151</v>
      </c>
      <c r="BE350" s="146">
        <f t="shared" si="104"/>
        <v>1500.54</v>
      </c>
      <c r="BF350" s="146">
        <f t="shared" si="105"/>
        <v>0</v>
      </c>
      <c r="BG350" s="146">
        <f t="shared" si="106"/>
        <v>0</v>
      </c>
      <c r="BH350" s="146">
        <f t="shared" si="107"/>
        <v>0</v>
      </c>
      <c r="BI350" s="146">
        <f t="shared" si="108"/>
        <v>0</v>
      </c>
      <c r="BJ350" s="13" t="s">
        <v>80</v>
      </c>
      <c r="BK350" s="146">
        <f t="shared" si="109"/>
        <v>1500.54</v>
      </c>
      <c r="BL350" s="13" t="s">
        <v>220</v>
      </c>
      <c r="BM350" s="145" t="s">
        <v>1377</v>
      </c>
    </row>
    <row r="351" spans="2:65" s="1" customFormat="1" ht="21.75" customHeight="1" x14ac:dyDescent="0.2">
      <c r="B351" s="25"/>
      <c r="C351" s="135" t="s">
        <v>1378</v>
      </c>
      <c r="D351" s="135" t="s">
        <v>154</v>
      </c>
      <c r="E351" s="136" t="s">
        <v>1379</v>
      </c>
      <c r="F351" s="137" t="s">
        <v>1380</v>
      </c>
      <c r="G351" s="138" t="s">
        <v>483</v>
      </c>
      <c r="H351" s="139">
        <v>61.65</v>
      </c>
      <c r="I351" s="140">
        <v>73.45</v>
      </c>
      <c r="J351" s="140">
        <f t="shared" si="100"/>
        <v>4528.1899999999996</v>
      </c>
      <c r="K351" s="141"/>
      <c r="L351" s="25"/>
      <c r="M351" s="142" t="s">
        <v>1</v>
      </c>
      <c r="N351" s="112" t="s">
        <v>38</v>
      </c>
      <c r="O351" s="143">
        <v>0.14599999999999999</v>
      </c>
      <c r="P351" s="143">
        <f t="shared" si="101"/>
        <v>9.0008999999999997</v>
      </c>
      <c r="Q351" s="143">
        <v>0</v>
      </c>
      <c r="R351" s="143">
        <f t="shared" si="102"/>
        <v>0</v>
      </c>
      <c r="S351" s="143">
        <v>1.7700000000000001E-3</v>
      </c>
      <c r="T351" s="144">
        <f t="shared" si="103"/>
        <v>0.10912050000000001</v>
      </c>
      <c r="AR351" s="145" t="s">
        <v>220</v>
      </c>
      <c r="AT351" s="145" t="s">
        <v>154</v>
      </c>
      <c r="AU351" s="145" t="s">
        <v>82</v>
      </c>
      <c r="AY351" s="13" t="s">
        <v>151</v>
      </c>
      <c r="BE351" s="146">
        <f t="shared" si="104"/>
        <v>4528.1899999999996</v>
      </c>
      <c r="BF351" s="146">
        <f t="shared" si="105"/>
        <v>0</v>
      </c>
      <c r="BG351" s="146">
        <f t="shared" si="106"/>
        <v>0</v>
      </c>
      <c r="BH351" s="146">
        <f t="shared" si="107"/>
        <v>0</v>
      </c>
      <c r="BI351" s="146">
        <f t="shared" si="108"/>
        <v>0</v>
      </c>
      <c r="BJ351" s="13" t="s">
        <v>80</v>
      </c>
      <c r="BK351" s="146">
        <f t="shared" si="109"/>
        <v>4528.1899999999996</v>
      </c>
      <c r="BL351" s="13" t="s">
        <v>220</v>
      </c>
      <c r="BM351" s="145" t="s">
        <v>1381</v>
      </c>
    </row>
    <row r="352" spans="2:65" s="1" customFormat="1" ht="24.2" customHeight="1" x14ac:dyDescent="0.2">
      <c r="B352" s="25"/>
      <c r="C352" s="135" t="s">
        <v>1382</v>
      </c>
      <c r="D352" s="135" t="s">
        <v>154</v>
      </c>
      <c r="E352" s="136" t="s">
        <v>1383</v>
      </c>
      <c r="F352" s="137" t="s">
        <v>1384</v>
      </c>
      <c r="G352" s="138" t="s">
        <v>162</v>
      </c>
      <c r="H352" s="139">
        <v>0.73</v>
      </c>
      <c r="I352" s="140">
        <v>1436.17</v>
      </c>
      <c r="J352" s="140">
        <f t="shared" si="100"/>
        <v>1048.4000000000001</v>
      </c>
      <c r="K352" s="141"/>
      <c r="L352" s="25"/>
      <c r="M352" s="142" t="s">
        <v>1</v>
      </c>
      <c r="N352" s="112" t="s">
        <v>38</v>
      </c>
      <c r="O352" s="143">
        <v>1.405</v>
      </c>
      <c r="P352" s="143">
        <f t="shared" si="101"/>
        <v>1.02565</v>
      </c>
      <c r="Q352" s="143">
        <v>5.8811999999999996E-3</v>
      </c>
      <c r="R352" s="143">
        <f t="shared" si="102"/>
        <v>4.2932759999999995E-3</v>
      </c>
      <c r="S352" s="143">
        <v>0</v>
      </c>
      <c r="T352" s="144">
        <f t="shared" si="103"/>
        <v>0</v>
      </c>
      <c r="AR352" s="145" t="s">
        <v>220</v>
      </c>
      <c r="AT352" s="145" t="s">
        <v>154</v>
      </c>
      <c r="AU352" s="145" t="s">
        <v>82</v>
      </c>
      <c r="AY352" s="13" t="s">
        <v>151</v>
      </c>
      <c r="BE352" s="146">
        <f t="shared" si="104"/>
        <v>1048.4000000000001</v>
      </c>
      <c r="BF352" s="146">
        <f t="shared" si="105"/>
        <v>0</v>
      </c>
      <c r="BG352" s="146">
        <f t="shared" si="106"/>
        <v>0</v>
      </c>
      <c r="BH352" s="146">
        <f t="shared" si="107"/>
        <v>0</v>
      </c>
      <c r="BI352" s="146">
        <f t="shared" si="108"/>
        <v>0</v>
      </c>
      <c r="BJ352" s="13" t="s">
        <v>80</v>
      </c>
      <c r="BK352" s="146">
        <f t="shared" si="109"/>
        <v>1048.4000000000001</v>
      </c>
      <c r="BL352" s="13" t="s">
        <v>220</v>
      </c>
      <c r="BM352" s="145" t="s">
        <v>1385</v>
      </c>
    </row>
    <row r="353" spans="2:65" s="1" customFormat="1" ht="24.2" customHeight="1" x14ac:dyDescent="0.2">
      <c r="B353" s="25"/>
      <c r="C353" s="135" t="s">
        <v>1386</v>
      </c>
      <c r="D353" s="135" t="s">
        <v>154</v>
      </c>
      <c r="E353" s="136" t="s">
        <v>1387</v>
      </c>
      <c r="F353" s="137" t="s">
        <v>1388</v>
      </c>
      <c r="G353" s="138" t="s">
        <v>483</v>
      </c>
      <c r="H353" s="139">
        <v>68.78</v>
      </c>
      <c r="I353" s="140">
        <v>278.14</v>
      </c>
      <c r="J353" s="140">
        <f t="shared" si="100"/>
        <v>19130.47</v>
      </c>
      <c r="K353" s="141"/>
      <c r="L353" s="25"/>
      <c r="M353" s="142" t="s">
        <v>1</v>
      </c>
      <c r="N353" s="112" t="s">
        <v>38</v>
      </c>
      <c r="O353" s="143">
        <v>0.22800000000000001</v>
      </c>
      <c r="P353" s="143">
        <f t="shared" si="101"/>
        <v>15.681840000000001</v>
      </c>
      <c r="Q353" s="143">
        <v>1.3698E-3</v>
      </c>
      <c r="R353" s="143">
        <f t="shared" si="102"/>
        <v>9.4214844000000006E-2</v>
      </c>
      <c r="S353" s="143">
        <v>0</v>
      </c>
      <c r="T353" s="144">
        <f t="shared" si="103"/>
        <v>0</v>
      </c>
      <c r="AR353" s="145" t="s">
        <v>220</v>
      </c>
      <c r="AT353" s="145" t="s">
        <v>154</v>
      </c>
      <c r="AU353" s="145" t="s">
        <v>82</v>
      </c>
      <c r="AY353" s="13" t="s">
        <v>151</v>
      </c>
      <c r="BE353" s="146">
        <f t="shared" si="104"/>
        <v>19130.47</v>
      </c>
      <c r="BF353" s="146">
        <f t="shared" si="105"/>
        <v>0</v>
      </c>
      <c r="BG353" s="146">
        <f t="shared" si="106"/>
        <v>0</v>
      </c>
      <c r="BH353" s="146">
        <f t="shared" si="107"/>
        <v>0</v>
      </c>
      <c r="BI353" s="146">
        <f t="shared" si="108"/>
        <v>0</v>
      </c>
      <c r="BJ353" s="13" t="s">
        <v>80</v>
      </c>
      <c r="BK353" s="146">
        <f t="shared" si="109"/>
        <v>19130.47</v>
      </c>
      <c r="BL353" s="13" t="s">
        <v>220</v>
      </c>
      <c r="BM353" s="145" t="s">
        <v>1389</v>
      </c>
    </row>
    <row r="354" spans="2:65" s="1" customFormat="1" ht="24.2" customHeight="1" x14ac:dyDescent="0.2">
      <c r="B354" s="25"/>
      <c r="C354" s="135" t="s">
        <v>1390</v>
      </c>
      <c r="D354" s="135" t="s">
        <v>154</v>
      </c>
      <c r="E354" s="136" t="s">
        <v>1391</v>
      </c>
      <c r="F354" s="137" t="s">
        <v>1392</v>
      </c>
      <c r="G354" s="138" t="s">
        <v>483</v>
      </c>
      <c r="H354" s="139">
        <v>38.040999999999997</v>
      </c>
      <c r="I354" s="140">
        <v>392.08</v>
      </c>
      <c r="J354" s="140">
        <f t="shared" si="100"/>
        <v>14915.12</v>
      </c>
      <c r="K354" s="141"/>
      <c r="L354" s="25"/>
      <c r="M354" s="142" t="s">
        <v>1</v>
      </c>
      <c r="N354" s="112" t="s">
        <v>38</v>
      </c>
      <c r="O354" s="143">
        <v>0.33100000000000002</v>
      </c>
      <c r="P354" s="143">
        <f t="shared" si="101"/>
        <v>12.591571</v>
      </c>
      <c r="Q354" s="143">
        <v>2.2214660000000001E-3</v>
      </c>
      <c r="R354" s="143">
        <f t="shared" si="102"/>
        <v>8.4506788106E-2</v>
      </c>
      <c r="S354" s="143">
        <v>0</v>
      </c>
      <c r="T354" s="144">
        <f t="shared" si="103"/>
        <v>0</v>
      </c>
      <c r="AR354" s="145" t="s">
        <v>220</v>
      </c>
      <c r="AT354" s="145" t="s">
        <v>154</v>
      </c>
      <c r="AU354" s="145" t="s">
        <v>82</v>
      </c>
      <c r="AY354" s="13" t="s">
        <v>151</v>
      </c>
      <c r="BE354" s="146">
        <f t="shared" si="104"/>
        <v>14915.12</v>
      </c>
      <c r="BF354" s="146">
        <f t="shared" si="105"/>
        <v>0</v>
      </c>
      <c r="BG354" s="146">
        <f t="shared" si="106"/>
        <v>0</v>
      </c>
      <c r="BH354" s="146">
        <f t="shared" si="107"/>
        <v>0</v>
      </c>
      <c r="BI354" s="146">
        <f t="shared" si="108"/>
        <v>0</v>
      </c>
      <c r="BJ354" s="13" t="s">
        <v>80</v>
      </c>
      <c r="BK354" s="146">
        <f t="shared" si="109"/>
        <v>14915.12</v>
      </c>
      <c r="BL354" s="13" t="s">
        <v>220</v>
      </c>
      <c r="BM354" s="145" t="s">
        <v>1393</v>
      </c>
    </row>
    <row r="355" spans="2:65" s="1" customFormat="1" ht="24.2" customHeight="1" x14ac:dyDescent="0.2">
      <c r="B355" s="25"/>
      <c r="C355" s="135" t="s">
        <v>1394</v>
      </c>
      <c r="D355" s="135" t="s">
        <v>154</v>
      </c>
      <c r="E355" s="136" t="s">
        <v>1395</v>
      </c>
      <c r="F355" s="137" t="s">
        <v>1396</v>
      </c>
      <c r="G355" s="138" t="s">
        <v>483</v>
      </c>
      <c r="H355" s="139">
        <v>68.78</v>
      </c>
      <c r="I355" s="140">
        <v>585.72</v>
      </c>
      <c r="J355" s="140">
        <f t="shared" si="100"/>
        <v>40285.82</v>
      </c>
      <c r="K355" s="141"/>
      <c r="L355" s="25"/>
      <c r="M355" s="142" t="s">
        <v>1</v>
      </c>
      <c r="N355" s="112" t="s">
        <v>38</v>
      </c>
      <c r="O355" s="143">
        <v>0.20399999999999999</v>
      </c>
      <c r="P355" s="143">
        <f t="shared" si="101"/>
        <v>14.03112</v>
      </c>
      <c r="Q355" s="143">
        <v>1.6887E-3</v>
      </c>
      <c r="R355" s="143">
        <f t="shared" si="102"/>
        <v>0.116148786</v>
      </c>
      <c r="S355" s="143">
        <v>0</v>
      </c>
      <c r="T355" s="144">
        <f t="shared" si="103"/>
        <v>0</v>
      </c>
      <c r="AR355" s="145" t="s">
        <v>220</v>
      </c>
      <c r="AT355" s="145" t="s">
        <v>154</v>
      </c>
      <c r="AU355" s="145" t="s">
        <v>82</v>
      </c>
      <c r="AY355" s="13" t="s">
        <v>151</v>
      </c>
      <c r="BE355" s="146">
        <f t="shared" si="104"/>
        <v>40285.82</v>
      </c>
      <c r="BF355" s="146">
        <f t="shared" si="105"/>
        <v>0</v>
      </c>
      <c r="BG355" s="146">
        <f t="shared" si="106"/>
        <v>0</v>
      </c>
      <c r="BH355" s="146">
        <f t="shared" si="107"/>
        <v>0</v>
      </c>
      <c r="BI355" s="146">
        <f t="shared" si="108"/>
        <v>0</v>
      </c>
      <c r="BJ355" s="13" t="s">
        <v>80</v>
      </c>
      <c r="BK355" s="146">
        <f t="shared" si="109"/>
        <v>40285.82</v>
      </c>
      <c r="BL355" s="13" t="s">
        <v>220</v>
      </c>
      <c r="BM355" s="145" t="s">
        <v>1397</v>
      </c>
    </row>
    <row r="356" spans="2:65" s="1" customFormat="1" ht="24.2" customHeight="1" x14ac:dyDescent="0.2">
      <c r="B356" s="25"/>
      <c r="C356" s="135" t="s">
        <v>1398</v>
      </c>
      <c r="D356" s="135" t="s">
        <v>154</v>
      </c>
      <c r="E356" s="136" t="s">
        <v>1399</v>
      </c>
      <c r="F356" s="137" t="s">
        <v>1400</v>
      </c>
      <c r="G356" s="138" t="s">
        <v>157</v>
      </c>
      <c r="H356" s="139">
        <v>8</v>
      </c>
      <c r="I356" s="140">
        <v>627.91</v>
      </c>
      <c r="J356" s="140">
        <f t="shared" si="100"/>
        <v>5023.28</v>
      </c>
      <c r="K356" s="141"/>
      <c r="L356" s="25"/>
      <c r="M356" s="142" t="s">
        <v>1</v>
      </c>
      <c r="N356" s="112" t="s">
        <v>38</v>
      </c>
      <c r="O356" s="143">
        <v>0.4</v>
      </c>
      <c r="P356" s="143">
        <f t="shared" si="101"/>
        <v>3.2</v>
      </c>
      <c r="Q356" s="143">
        <v>3.6200000000000002E-4</v>
      </c>
      <c r="R356" s="143">
        <f t="shared" si="102"/>
        <v>2.8960000000000001E-3</v>
      </c>
      <c r="S356" s="143">
        <v>0</v>
      </c>
      <c r="T356" s="144">
        <f t="shared" si="103"/>
        <v>0</v>
      </c>
      <c r="AR356" s="145" t="s">
        <v>220</v>
      </c>
      <c r="AT356" s="145" t="s">
        <v>154</v>
      </c>
      <c r="AU356" s="145" t="s">
        <v>82</v>
      </c>
      <c r="AY356" s="13" t="s">
        <v>151</v>
      </c>
      <c r="BE356" s="146">
        <f t="shared" si="104"/>
        <v>5023.28</v>
      </c>
      <c r="BF356" s="146">
        <f t="shared" si="105"/>
        <v>0</v>
      </c>
      <c r="BG356" s="146">
        <f t="shared" si="106"/>
        <v>0</v>
      </c>
      <c r="BH356" s="146">
        <f t="shared" si="107"/>
        <v>0</v>
      </c>
      <c r="BI356" s="146">
        <f t="shared" si="108"/>
        <v>0</v>
      </c>
      <c r="BJ356" s="13" t="s">
        <v>80</v>
      </c>
      <c r="BK356" s="146">
        <f t="shared" si="109"/>
        <v>5023.28</v>
      </c>
      <c r="BL356" s="13" t="s">
        <v>220</v>
      </c>
      <c r="BM356" s="145" t="s">
        <v>1401</v>
      </c>
    </row>
    <row r="357" spans="2:65" s="1" customFormat="1" ht="24.2" customHeight="1" x14ac:dyDescent="0.2">
      <c r="B357" s="25"/>
      <c r="C357" s="135" t="s">
        <v>1402</v>
      </c>
      <c r="D357" s="135" t="s">
        <v>154</v>
      </c>
      <c r="E357" s="136" t="s">
        <v>1403</v>
      </c>
      <c r="F357" s="137" t="s">
        <v>1404</v>
      </c>
      <c r="G357" s="138" t="s">
        <v>483</v>
      </c>
      <c r="H357" s="139">
        <v>40.32</v>
      </c>
      <c r="I357" s="140">
        <v>772.61</v>
      </c>
      <c r="J357" s="140">
        <f t="shared" si="100"/>
        <v>31151.64</v>
      </c>
      <c r="K357" s="141"/>
      <c r="L357" s="25"/>
      <c r="M357" s="142" t="s">
        <v>1</v>
      </c>
      <c r="N357" s="112" t="s">
        <v>38</v>
      </c>
      <c r="O357" s="143">
        <v>0.33400000000000002</v>
      </c>
      <c r="P357" s="143">
        <f t="shared" si="101"/>
        <v>13.466880000000002</v>
      </c>
      <c r="Q357" s="143">
        <v>2.1656000000000002E-3</v>
      </c>
      <c r="R357" s="143">
        <f t="shared" si="102"/>
        <v>8.731699200000001E-2</v>
      </c>
      <c r="S357" s="143">
        <v>0</v>
      </c>
      <c r="T357" s="144">
        <f t="shared" si="103"/>
        <v>0</v>
      </c>
      <c r="AR357" s="145" t="s">
        <v>220</v>
      </c>
      <c r="AT357" s="145" t="s">
        <v>154</v>
      </c>
      <c r="AU357" s="145" t="s">
        <v>82</v>
      </c>
      <c r="AY357" s="13" t="s">
        <v>151</v>
      </c>
      <c r="BE357" s="146">
        <f t="shared" si="104"/>
        <v>31151.64</v>
      </c>
      <c r="BF357" s="146">
        <f t="shared" si="105"/>
        <v>0</v>
      </c>
      <c r="BG357" s="146">
        <f t="shared" si="106"/>
        <v>0</v>
      </c>
      <c r="BH357" s="146">
        <f t="shared" si="107"/>
        <v>0</v>
      </c>
      <c r="BI357" s="146">
        <f t="shared" si="108"/>
        <v>0</v>
      </c>
      <c r="BJ357" s="13" t="s">
        <v>80</v>
      </c>
      <c r="BK357" s="146">
        <f t="shared" si="109"/>
        <v>31151.64</v>
      </c>
      <c r="BL357" s="13" t="s">
        <v>220</v>
      </c>
      <c r="BM357" s="145" t="s">
        <v>1405</v>
      </c>
    </row>
    <row r="358" spans="2:65" s="1" customFormat="1" ht="24.2" customHeight="1" x14ac:dyDescent="0.2">
      <c r="B358" s="25"/>
      <c r="C358" s="135" t="s">
        <v>1406</v>
      </c>
      <c r="D358" s="135" t="s">
        <v>154</v>
      </c>
      <c r="E358" s="136" t="s">
        <v>1407</v>
      </c>
      <c r="F358" s="137" t="s">
        <v>1408</v>
      </c>
      <c r="G358" s="138" t="s">
        <v>209</v>
      </c>
      <c r="H358" s="139">
        <v>0.38900000000000001</v>
      </c>
      <c r="I358" s="140">
        <v>2345.98</v>
      </c>
      <c r="J358" s="140">
        <f t="shared" si="100"/>
        <v>912.59</v>
      </c>
      <c r="K358" s="141"/>
      <c r="L358" s="25"/>
      <c r="M358" s="142" t="s">
        <v>1</v>
      </c>
      <c r="N358" s="112" t="s">
        <v>38</v>
      </c>
      <c r="O358" s="143">
        <v>4.82</v>
      </c>
      <c r="P358" s="143">
        <f t="shared" si="101"/>
        <v>1.8749800000000001</v>
      </c>
      <c r="Q358" s="143">
        <v>0</v>
      </c>
      <c r="R358" s="143">
        <f t="shared" si="102"/>
        <v>0</v>
      </c>
      <c r="S358" s="143">
        <v>0</v>
      </c>
      <c r="T358" s="144">
        <f t="shared" si="103"/>
        <v>0</v>
      </c>
      <c r="AR358" s="145" t="s">
        <v>220</v>
      </c>
      <c r="AT358" s="145" t="s">
        <v>154</v>
      </c>
      <c r="AU358" s="145" t="s">
        <v>82</v>
      </c>
      <c r="AY358" s="13" t="s">
        <v>151</v>
      </c>
      <c r="BE358" s="146">
        <f t="shared" si="104"/>
        <v>912.59</v>
      </c>
      <c r="BF358" s="146">
        <f t="shared" si="105"/>
        <v>0</v>
      </c>
      <c r="BG358" s="146">
        <f t="shared" si="106"/>
        <v>0</v>
      </c>
      <c r="BH358" s="146">
        <f t="shared" si="107"/>
        <v>0</v>
      </c>
      <c r="BI358" s="146">
        <f t="shared" si="108"/>
        <v>0</v>
      </c>
      <c r="BJ358" s="13" t="s">
        <v>80</v>
      </c>
      <c r="BK358" s="146">
        <f t="shared" si="109"/>
        <v>912.59</v>
      </c>
      <c r="BL358" s="13" t="s">
        <v>220</v>
      </c>
      <c r="BM358" s="145" t="s">
        <v>1409</v>
      </c>
    </row>
    <row r="359" spans="2:65" s="1" customFormat="1" ht="24.2" customHeight="1" x14ac:dyDescent="0.2">
      <c r="B359" s="25"/>
      <c r="C359" s="135" t="s">
        <v>1410</v>
      </c>
      <c r="D359" s="135" t="s">
        <v>154</v>
      </c>
      <c r="E359" s="136" t="s">
        <v>1411</v>
      </c>
      <c r="F359" s="137" t="s">
        <v>1412</v>
      </c>
      <c r="G359" s="138" t="s">
        <v>209</v>
      </c>
      <c r="H359" s="139">
        <v>0.38900000000000001</v>
      </c>
      <c r="I359" s="140">
        <v>1288.74</v>
      </c>
      <c r="J359" s="140">
        <f t="shared" si="100"/>
        <v>501.32</v>
      </c>
      <c r="K359" s="141"/>
      <c r="L359" s="25"/>
      <c r="M359" s="142" t="s">
        <v>1</v>
      </c>
      <c r="N359" s="112" t="s">
        <v>38</v>
      </c>
      <c r="O359" s="143">
        <v>2.75</v>
      </c>
      <c r="P359" s="143">
        <f t="shared" si="101"/>
        <v>1.06975</v>
      </c>
      <c r="Q359" s="143">
        <v>0</v>
      </c>
      <c r="R359" s="143">
        <f t="shared" si="102"/>
        <v>0</v>
      </c>
      <c r="S359" s="143">
        <v>0</v>
      </c>
      <c r="T359" s="144">
        <f t="shared" si="103"/>
        <v>0</v>
      </c>
      <c r="AR359" s="145" t="s">
        <v>220</v>
      </c>
      <c r="AT359" s="145" t="s">
        <v>154</v>
      </c>
      <c r="AU359" s="145" t="s">
        <v>82</v>
      </c>
      <c r="AY359" s="13" t="s">
        <v>151</v>
      </c>
      <c r="BE359" s="146">
        <f t="shared" si="104"/>
        <v>501.32</v>
      </c>
      <c r="BF359" s="146">
        <f t="shared" si="105"/>
        <v>0</v>
      </c>
      <c r="BG359" s="146">
        <f t="shared" si="106"/>
        <v>0</v>
      </c>
      <c r="BH359" s="146">
        <f t="shared" si="107"/>
        <v>0</v>
      </c>
      <c r="BI359" s="146">
        <f t="shared" si="108"/>
        <v>0</v>
      </c>
      <c r="BJ359" s="13" t="s">
        <v>80</v>
      </c>
      <c r="BK359" s="146">
        <f t="shared" si="109"/>
        <v>501.32</v>
      </c>
      <c r="BL359" s="13" t="s">
        <v>220</v>
      </c>
      <c r="BM359" s="145" t="s">
        <v>1413</v>
      </c>
    </row>
    <row r="360" spans="2:65" s="11" customFormat="1" ht="22.9" customHeight="1" x14ac:dyDescent="0.2">
      <c r="B360" s="124"/>
      <c r="D360" s="125" t="s">
        <v>72</v>
      </c>
      <c r="E360" s="133" t="s">
        <v>1414</v>
      </c>
      <c r="F360" s="133" t="s">
        <v>1415</v>
      </c>
      <c r="J360" s="134">
        <f>BK360</f>
        <v>499308.66</v>
      </c>
      <c r="L360" s="124"/>
      <c r="M360" s="128"/>
      <c r="P360" s="129">
        <f>SUM(P361:P376)</f>
        <v>347.47105199999999</v>
      </c>
      <c r="R360" s="129">
        <f>SUM(R361:R376)</f>
        <v>16.563291692979998</v>
      </c>
      <c r="T360" s="130">
        <f>SUM(T361:T376)</f>
        <v>2.3494010600000004</v>
      </c>
      <c r="AR360" s="125" t="s">
        <v>82</v>
      </c>
      <c r="AT360" s="131" t="s">
        <v>72</v>
      </c>
      <c r="AU360" s="131" t="s">
        <v>80</v>
      </c>
      <c r="AY360" s="125" t="s">
        <v>151</v>
      </c>
      <c r="BK360" s="132">
        <f>SUM(BK361:BK376)</f>
        <v>499308.66</v>
      </c>
    </row>
    <row r="361" spans="2:65" s="1" customFormat="1" ht="33" customHeight="1" x14ac:dyDescent="0.2">
      <c r="B361" s="25"/>
      <c r="C361" s="135" t="s">
        <v>1416</v>
      </c>
      <c r="D361" s="135" t="s">
        <v>154</v>
      </c>
      <c r="E361" s="136" t="s">
        <v>1417</v>
      </c>
      <c r="F361" s="137" t="s">
        <v>1418</v>
      </c>
      <c r="G361" s="138" t="s">
        <v>162</v>
      </c>
      <c r="H361" s="139">
        <v>340.75900000000001</v>
      </c>
      <c r="I361" s="140">
        <v>863.76</v>
      </c>
      <c r="J361" s="140">
        <f t="shared" ref="J361:J376" si="110">ROUND(I361*H361,2)</f>
        <v>294333.99</v>
      </c>
      <c r="K361" s="141"/>
      <c r="L361" s="25"/>
      <c r="M361" s="142" t="s">
        <v>1</v>
      </c>
      <c r="N361" s="112" t="s">
        <v>38</v>
      </c>
      <c r="O361" s="143">
        <v>0.44</v>
      </c>
      <c r="P361" s="143">
        <f t="shared" ref="P361:P376" si="111">O361*H361</f>
        <v>149.93396000000001</v>
      </c>
      <c r="Q361" s="143">
        <v>4.4737699999999998E-2</v>
      </c>
      <c r="R361" s="143">
        <f t="shared" ref="R361:R376" si="112">Q361*H361</f>
        <v>15.2447739143</v>
      </c>
      <c r="S361" s="143">
        <v>0</v>
      </c>
      <c r="T361" s="144">
        <f t="shared" ref="T361:T376" si="113">S361*H361</f>
        <v>0</v>
      </c>
      <c r="AR361" s="145" t="s">
        <v>220</v>
      </c>
      <c r="AT361" s="145" t="s">
        <v>154</v>
      </c>
      <c r="AU361" s="145" t="s">
        <v>82</v>
      </c>
      <c r="AY361" s="13" t="s">
        <v>151</v>
      </c>
      <c r="BE361" s="146">
        <f t="shared" ref="BE361:BE376" si="114">IF(N361="základní",J361,0)</f>
        <v>294333.99</v>
      </c>
      <c r="BF361" s="146">
        <f t="shared" ref="BF361:BF376" si="115">IF(N361="snížená",J361,0)</f>
        <v>0</v>
      </c>
      <c r="BG361" s="146">
        <f t="shared" ref="BG361:BG376" si="116">IF(N361="zákl. přenesená",J361,0)</f>
        <v>0</v>
      </c>
      <c r="BH361" s="146">
        <f t="shared" ref="BH361:BH376" si="117">IF(N361="sníž. přenesená",J361,0)</f>
        <v>0</v>
      </c>
      <c r="BI361" s="146">
        <f t="shared" ref="BI361:BI376" si="118">IF(N361="nulová",J361,0)</f>
        <v>0</v>
      </c>
      <c r="BJ361" s="13" t="s">
        <v>80</v>
      </c>
      <c r="BK361" s="146">
        <f t="shared" ref="BK361:BK376" si="119">ROUND(I361*H361,2)</f>
        <v>294333.99</v>
      </c>
      <c r="BL361" s="13" t="s">
        <v>220</v>
      </c>
      <c r="BM361" s="145" t="s">
        <v>1419</v>
      </c>
    </row>
    <row r="362" spans="2:65" s="1" customFormat="1" ht="24.2" customHeight="1" x14ac:dyDescent="0.2">
      <c r="B362" s="25"/>
      <c r="C362" s="135" t="s">
        <v>1420</v>
      </c>
      <c r="D362" s="135" t="s">
        <v>154</v>
      </c>
      <c r="E362" s="136" t="s">
        <v>1421</v>
      </c>
      <c r="F362" s="137" t="s">
        <v>1422</v>
      </c>
      <c r="G362" s="138" t="s">
        <v>483</v>
      </c>
      <c r="H362" s="139">
        <v>56.93</v>
      </c>
      <c r="I362" s="140">
        <v>112.95</v>
      </c>
      <c r="J362" s="140">
        <f t="shared" si="110"/>
        <v>6430.24</v>
      </c>
      <c r="K362" s="141"/>
      <c r="L362" s="25"/>
      <c r="M362" s="142" t="s">
        <v>1</v>
      </c>
      <c r="N362" s="112" t="s">
        <v>38</v>
      </c>
      <c r="O362" s="143">
        <v>0.126</v>
      </c>
      <c r="P362" s="143">
        <f t="shared" si="111"/>
        <v>7.1731800000000003</v>
      </c>
      <c r="Q362" s="143">
        <v>2.2000000000000001E-4</v>
      </c>
      <c r="R362" s="143">
        <f t="shared" si="112"/>
        <v>1.25246E-2</v>
      </c>
      <c r="S362" s="143">
        <v>0</v>
      </c>
      <c r="T362" s="144">
        <f t="shared" si="113"/>
        <v>0</v>
      </c>
      <c r="AR362" s="145" t="s">
        <v>220</v>
      </c>
      <c r="AT362" s="145" t="s">
        <v>154</v>
      </c>
      <c r="AU362" s="145" t="s">
        <v>82</v>
      </c>
      <c r="AY362" s="13" t="s">
        <v>151</v>
      </c>
      <c r="BE362" s="146">
        <f t="shared" si="114"/>
        <v>6430.24</v>
      </c>
      <c r="BF362" s="146">
        <f t="shared" si="115"/>
        <v>0</v>
      </c>
      <c r="BG362" s="146">
        <f t="shared" si="116"/>
        <v>0</v>
      </c>
      <c r="BH362" s="146">
        <f t="shared" si="117"/>
        <v>0</v>
      </c>
      <c r="BI362" s="146">
        <f t="shared" si="118"/>
        <v>0</v>
      </c>
      <c r="BJ362" s="13" t="s">
        <v>80</v>
      </c>
      <c r="BK362" s="146">
        <f t="shared" si="119"/>
        <v>6430.24</v>
      </c>
      <c r="BL362" s="13" t="s">
        <v>220</v>
      </c>
      <c r="BM362" s="145" t="s">
        <v>1423</v>
      </c>
    </row>
    <row r="363" spans="2:65" s="1" customFormat="1" ht="24.2" customHeight="1" x14ac:dyDescent="0.2">
      <c r="B363" s="25"/>
      <c r="C363" s="135" t="s">
        <v>1424</v>
      </c>
      <c r="D363" s="135" t="s">
        <v>154</v>
      </c>
      <c r="E363" s="136" t="s">
        <v>1425</v>
      </c>
      <c r="F363" s="137" t="s">
        <v>1426</v>
      </c>
      <c r="G363" s="138" t="s">
        <v>483</v>
      </c>
      <c r="H363" s="139">
        <v>24.87</v>
      </c>
      <c r="I363" s="140">
        <v>1347.36</v>
      </c>
      <c r="J363" s="140">
        <f t="shared" si="110"/>
        <v>33508.839999999997</v>
      </c>
      <c r="K363" s="141"/>
      <c r="L363" s="25"/>
      <c r="M363" s="142" t="s">
        <v>1</v>
      </c>
      <c r="N363" s="112" t="s">
        <v>38</v>
      </c>
      <c r="O363" s="143">
        <v>0.77400000000000002</v>
      </c>
      <c r="P363" s="143">
        <f t="shared" si="111"/>
        <v>19.249380000000002</v>
      </c>
      <c r="Q363" s="143">
        <v>1.21818E-2</v>
      </c>
      <c r="R363" s="143">
        <f t="shared" si="112"/>
        <v>0.30296136600000001</v>
      </c>
      <c r="S363" s="143">
        <v>0</v>
      </c>
      <c r="T363" s="144">
        <f t="shared" si="113"/>
        <v>0</v>
      </c>
      <c r="AR363" s="145" t="s">
        <v>220</v>
      </c>
      <c r="AT363" s="145" t="s">
        <v>154</v>
      </c>
      <c r="AU363" s="145" t="s">
        <v>82</v>
      </c>
      <c r="AY363" s="13" t="s">
        <v>151</v>
      </c>
      <c r="BE363" s="146">
        <f t="shared" si="114"/>
        <v>33508.839999999997</v>
      </c>
      <c r="BF363" s="146">
        <f t="shared" si="115"/>
        <v>0</v>
      </c>
      <c r="BG363" s="146">
        <f t="shared" si="116"/>
        <v>0</v>
      </c>
      <c r="BH363" s="146">
        <f t="shared" si="117"/>
        <v>0</v>
      </c>
      <c r="BI363" s="146">
        <f t="shared" si="118"/>
        <v>0</v>
      </c>
      <c r="BJ363" s="13" t="s">
        <v>80</v>
      </c>
      <c r="BK363" s="146">
        <f t="shared" si="119"/>
        <v>33508.839999999997</v>
      </c>
      <c r="BL363" s="13" t="s">
        <v>220</v>
      </c>
      <c r="BM363" s="145" t="s">
        <v>1427</v>
      </c>
    </row>
    <row r="364" spans="2:65" s="1" customFormat="1" ht="24.2" customHeight="1" x14ac:dyDescent="0.2">
      <c r="B364" s="25"/>
      <c r="C364" s="135" t="s">
        <v>1428</v>
      </c>
      <c r="D364" s="135" t="s">
        <v>154</v>
      </c>
      <c r="E364" s="136" t="s">
        <v>1429</v>
      </c>
      <c r="F364" s="137" t="s">
        <v>1430</v>
      </c>
      <c r="G364" s="138" t="s">
        <v>483</v>
      </c>
      <c r="H364" s="139">
        <v>38.93</v>
      </c>
      <c r="I364" s="140">
        <v>1346.47</v>
      </c>
      <c r="J364" s="140">
        <f t="shared" si="110"/>
        <v>52418.080000000002</v>
      </c>
      <c r="K364" s="141"/>
      <c r="L364" s="25"/>
      <c r="M364" s="142" t="s">
        <v>1</v>
      </c>
      <c r="N364" s="112" t="s">
        <v>38</v>
      </c>
      <c r="O364" s="143">
        <v>0.85499999999999998</v>
      </c>
      <c r="P364" s="143">
        <f t="shared" si="111"/>
        <v>33.285150000000002</v>
      </c>
      <c r="Q364" s="143">
        <v>2.3026999999999999E-2</v>
      </c>
      <c r="R364" s="143">
        <f t="shared" si="112"/>
        <v>0.89644110999999993</v>
      </c>
      <c r="S364" s="143">
        <v>0</v>
      </c>
      <c r="T364" s="144">
        <f t="shared" si="113"/>
        <v>0</v>
      </c>
      <c r="AR364" s="145" t="s">
        <v>220</v>
      </c>
      <c r="AT364" s="145" t="s">
        <v>154</v>
      </c>
      <c r="AU364" s="145" t="s">
        <v>82</v>
      </c>
      <c r="AY364" s="13" t="s">
        <v>151</v>
      </c>
      <c r="BE364" s="146">
        <f t="shared" si="114"/>
        <v>52418.080000000002</v>
      </c>
      <c r="BF364" s="146">
        <f t="shared" si="115"/>
        <v>0</v>
      </c>
      <c r="BG364" s="146">
        <f t="shared" si="116"/>
        <v>0</v>
      </c>
      <c r="BH364" s="146">
        <f t="shared" si="117"/>
        <v>0</v>
      </c>
      <c r="BI364" s="146">
        <f t="shared" si="118"/>
        <v>0</v>
      </c>
      <c r="BJ364" s="13" t="s">
        <v>80</v>
      </c>
      <c r="BK364" s="146">
        <f t="shared" si="119"/>
        <v>52418.080000000002</v>
      </c>
      <c r="BL364" s="13" t="s">
        <v>220</v>
      </c>
      <c r="BM364" s="145" t="s">
        <v>1431</v>
      </c>
    </row>
    <row r="365" spans="2:65" s="1" customFormat="1" ht="24.2" customHeight="1" x14ac:dyDescent="0.2">
      <c r="B365" s="25"/>
      <c r="C365" s="135" t="s">
        <v>1432</v>
      </c>
      <c r="D365" s="135" t="s">
        <v>154</v>
      </c>
      <c r="E365" s="136" t="s">
        <v>1433</v>
      </c>
      <c r="F365" s="137" t="s">
        <v>1434</v>
      </c>
      <c r="G365" s="138" t="s">
        <v>157</v>
      </c>
      <c r="H365" s="139">
        <v>1</v>
      </c>
      <c r="I365" s="140">
        <v>597.89</v>
      </c>
      <c r="J365" s="140">
        <f t="shared" si="110"/>
        <v>597.89</v>
      </c>
      <c r="K365" s="141"/>
      <c r="L365" s="25"/>
      <c r="M365" s="142" t="s">
        <v>1</v>
      </c>
      <c r="N365" s="112" t="s">
        <v>38</v>
      </c>
      <c r="O365" s="143">
        <v>0.95</v>
      </c>
      <c r="P365" s="143">
        <f t="shared" si="111"/>
        <v>0.95</v>
      </c>
      <c r="Q365" s="143">
        <v>0</v>
      </c>
      <c r="R365" s="143">
        <f t="shared" si="112"/>
        <v>0</v>
      </c>
      <c r="S365" s="143">
        <v>0</v>
      </c>
      <c r="T365" s="144">
        <f t="shared" si="113"/>
        <v>0</v>
      </c>
      <c r="AR365" s="145" t="s">
        <v>220</v>
      </c>
      <c r="AT365" s="145" t="s">
        <v>154</v>
      </c>
      <c r="AU365" s="145" t="s">
        <v>82</v>
      </c>
      <c r="AY365" s="13" t="s">
        <v>151</v>
      </c>
      <c r="BE365" s="146">
        <f t="shared" si="114"/>
        <v>597.89</v>
      </c>
      <c r="BF365" s="146">
        <f t="shared" si="115"/>
        <v>0</v>
      </c>
      <c r="BG365" s="146">
        <f t="shared" si="116"/>
        <v>0</v>
      </c>
      <c r="BH365" s="146">
        <f t="shared" si="117"/>
        <v>0</v>
      </c>
      <c r="BI365" s="146">
        <f t="shared" si="118"/>
        <v>0</v>
      </c>
      <c r="BJ365" s="13" t="s">
        <v>80</v>
      </c>
      <c r="BK365" s="146">
        <f t="shared" si="119"/>
        <v>597.89</v>
      </c>
      <c r="BL365" s="13" t="s">
        <v>220</v>
      </c>
      <c r="BM365" s="145" t="s">
        <v>1435</v>
      </c>
    </row>
    <row r="366" spans="2:65" s="1" customFormat="1" ht="16.5" customHeight="1" x14ac:dyDescent="0.2">
      <c r="B366" s="25"/>
      <c r="C366" s="150" t="s">
        <v>1436</v>
      </c>
      <c r="D366" s="150" t="s">
        <v>313</v>
      </c>
      <c r="E366" s="151" t="s">
        <v>1437</v>
      </c>
      <c r="F366" s="152" t="s">
        <v>1438</v>
      </c>
      <c r="G366" s="153" t="s">
        <v>157</v>
      </c>
      <c r="H366" s="154">
        <v>1</v>
      </c>
      <c r="I366" s="155">
        <v>2500</v>
      </c>
      <c r="J366" s="155">
        <f t="shared" si="110"/>
        <v>2500</v>
      </c>
      <c r="K366" s="156"/>
      <c r="L366" s="157"/>
      <c r="M366" s="158" t="s">
        <v>1</v>
      </c>
      <c r="N366" s="159" t="s">
        <v>38</v>
      </c>
      <c r="O366" s="143">
        <v>0</v>
      </c>
      <c r="P366" s="143">
        <f t="shared" si="111"/>
        <v>0</v>
      </c>
      <c r="Q366" s="143">
        <v>0</v>
      </c>
      <c r="R366" s="143">
        <f t="shared" si="112"/>
        <v>0</v>
      </c>
      <c r="S366" s="143">
        <v>0</v>
      </c>
      <c r="T366" s="144">
        <f t="shared" si="113"/>
        <v>0</v>
      </c>
      <c r="AR366" s="145" t="s">
        <v>286</v>
      </c>
      <c r="AT366" s="145" t="s">
        <v>313</v>
      </c>
      <c r="AU366" s="145" t="s">
        <v>82</v>
      </c>
      <c r="AY366" s="13" t="s">
        <v>151</v>
      </c>
      <c r="BE366" s="146">
        <f t="shared" si="114"/>
        <v>2500</v>
      </c>
      <c r="BF366" s="146">
        <f t="shared" si="115"/>
        <v>0</v>
      </c>
      <c r="BG366" s="146">
        <f t="shared" si="116"/>
        <v>0</v>
      </c>
      <c r="BH366" s="146">
        <f t="shared" si="117"/>
        <v>0</v>
      </c>
      <c r="BI366" s="146">
        <f t="shared" si="118"/>
        <v>0</v>
      </c>
      <c r="BJ366" s="13" t="s">
        <v>80</v>
      </c>
      <c r="BK366" s="146">
        <f t="shared" si="119"/>
        <v>2500</v>
      </c>
      <c r="BL366" s="13" t="s">
        <v>220</v>
      </c>
      <c r="BM366" s="145" t="s">
        <v>1439</v>
      </c>
    </row>
    <row r="367" spans="2:65" s="1" customFormat="1" ht="24.2" customHeight="1" x14ac:dyDescent="0.2">
      <c r="B367" s="25"/>
      <c r="C367" s="135" t="s">
        <v>1440</v>
      </c>
      <c r="D367" s="135" t="s">
        <v>154</v>
      </c>
      <c r="E367" s="136" t="s">
        <v>1441</v>
      </c>
      <c r="F367" s="137" t="s">
        <v>1442</v>
      </c>
      <c r="G367" s="138" t="s">
        <v>162</v>
      </c>
      <c r="H367" s="139">
        <v>126.39700000000001</v>
      </c>
      <c r="I367" s="140">
        <v>141.11000000000001</v>
      </c>
      <c r="J367" s="140">
        <f t="shared" si="110"/>
        <v>17835.88</v>
      </c>
      <c r="K367" s="141"/>
      <c r="L367" s="25"/>
      <c r="M367" s="142" t="s">
        <v>1</v>
      </c>
      <c r="N367" s="112" t="s">
        <v>38</v>
      </c>
      <c r="O367" s="143">
        <v>0.255</v>
      </c>
      <c r="P367" s="143">
        <f t="shared" si="111"/>
        <v>32.231235000000005</v>
      </c>
      <c r="Q367" s="143">
        <v>0</v>
      </c>
      <c r="R367" s="143">
        <f t="shared" si="112"/>
        <v>0</v>
      </c>
      <c r="S367" s="143">
        <v>1.7780000000000001E-2</v>
      </c>
      <c r="T367" s="144">
        <f t="shared" si="113"/>
        <v>2.24733866</v>
      </c>
      <c r="AR367" s="145" t="s">
        <v>220</v>
      </c>
      <c r="AT367" s="145" t="s">
        <v>154</v>
      </c>
      <c r="AU367" s="145" t="s">
        <v>82</v>
      </c>
      <c r="AY367" s="13" t="s">
        <v>151</v>
      </c>
      <c r="BE367" s="146">
        <f t="shared" si="114"/>
        <v>17835.88</v>
      </c>
      <c r="BF367" s="146">
        <f t="shared" si="115"/>
        <v>0</v>
      </c>
      <c r="BG367" s="146">
        <f t="shared" si="116"/>
        <v>0</v>
      </c>
      <c r="BH367" s="146">
        <f t="shared" si="117"/>
        <v>0</v>
      </c>
      <c r="BI367" s="146">
        <f t="shared" si="118"/>
        <v>0</v>
      </c>
      <c r="BJ367" s="13" t="s">
        <v>80</v>
      </c>
      <c r="BK367" s="146">
        <f t="shared" si="119"/>
        <v>17835.88</v>
      </c>
      <c r="BL367" s="13" t="s">
        <v>220</v>
      </c>
      <c r="BM367" s="145" t="s">
        <v>1443</v>
      </c>
    </row>
    <row r="368" spans="2:65" s="1" customFormat="1" ht="37.9" customHeight="1" x14ac:dyDescent="0.2">
      <c r="B368" s="25"/>
      <c r="C368" s="135" t="s">
        <v>1444</v>
      </c>
      <c r="D368" s="135" t="s">
        <v>154</v>
      </c>
      <c r="E368" s="136" t="s">
        <v>1445</v>
      </c>
      <c r="F368" s="137" t="s">
        <v>1446</v>
      </c>
      <c r="G368" s="138" t="s">
        <v>483</v>
      </c>
      <c r="H368" s="139">
        <v>18.48</v>
      </c>
      <c r="I368" s="140">
        <v>47.59</v>
      </c>
      <c r="J368" s="140">
        <f t="shared" si="110"/>
        <v>879.46</v>
      </c>
      <c r="K368" s="141"/>
      <c r="L368" s="25"/>
      <c r="M368" s="142" t="s">
        <v>1</v>
      </c>
      <c r="N368" s="112" t="s">
        <v>38</v>
      </c>
      <c r="O368" s="143">
        <v>8.5999999999999993E-2</v>
      </c>
      <c r="P368" s="143">
        <f t="shared" si="111"/>
        <v>1.5892799999999998</v>
      </c>
      <c r="Q368" s="143">
        <v>0</v>
      </c>
      <c r="R368" s="143">
        <f t="shared" si="112"/>
        <v>0</v>
      </c>
      <c r="S368" s="143">
        <v>4.6299999999999996E-3</v>
      </c>
      <c r="T368" s="144">
        <f t="shared" si="113"/>
        <v>8.5562399999999997E-2</v>
      </c>
      <c r="AR368" s="145" t="s">
        <v>220</v>
      </c>
      <c r="AT368" s="145" t="s">
        <v>154</v>
      </c>
      <c r="AU368" s="145" t="s">
        <v>82</v>
      </c>
      <c r="AY368" s="13" t="s">
        <v>151</v>
      </c>
      <c r="BE368" s="146">
        <f t="shared" si="114"/>
        <v>879.46</v>
      </c>
      <c r="BF368" s="146">
        <f t="shared" si="115"/>
        <v>0</v>
      </c>
      <c r="BG368" s="146">
        <f t="shared" si="116"/>
        <v>0</v>
      </c>
      <c r="BH368" s="146">
        <f t="shared" si="117"/>
        <v>0</v>
      </c>
      <c r="BI368" s="146">
        <f t="shared" si="118"/>
        <v>0</v>
      </c>
      <c r="BJ368" s="13" t="s">
        <v>80</v>
      </c>
      <c r="BK368" s="146">
        <f t="shared" si="119"/>
        <v>879.46</v>
      </c>
      <c r="BL368" s="13" t="s">
        <v>220</v>
      </c>
      <c r="BM368" s="145" t="s">
        <v>1447</v>
      </c>
    </row>
    <row r="369" spans="2:65" s="1" customFormat="1" ht="37.9" customHeight="1" x14ac:dyDescent="0.2">
      <c r="B369" s="25"/>
      <c r="C369" s="135" t="s">
        <v>1448</v>
      </c>
      <c r="D369" s="135" t="s">
        <v>154</v>
      </c>
      <c r="E369" s="136" t="s">
        <v>1449</v>
      </c>
      <c r="F369" s="137" t="s">
        <v>1450</v>
      </c>
      <c r="G369" s="138" t="s">
        <v>162</v>
      </c>
      <c r="H369" s="139">
        <v>69.001000000000005</v>
      </c>
      <c r="I369" s="140">
        <v>71.97</v>
      </c>
      <c r="J369" s="140">
        <f t="shared" si="110"/>
        <v>4966</v>
      </c>
      <c r="K369" s="141"/>
      <c r="L369" s="25"/>
      <c r="M369" s="142" t="s">
        <v>1</v>
      </c>
      <c r="N369" s="112" t="s">
        <v>38</v>
      </c>
      <c r="O369" s="143">
        <v>0.1</v>
      </c>
      <c r="P369" s="143">
        <f t="shared" si="111"/>
        <v>6.900100000000001</v>
      </c>
      <c r="Q369" s="143">
        <v>6.9999999999999999E-6</v>
      </c>
      <c r="R369" s="143">
        <f t="shared" si="112"/>
        <v>4.8300700000000003E-4</v>
      </c>
      <c r="S369" s="143">
        <v>0</v>
      </c>
      <c r="T369" s="144">
        <f t="shared" si="113"/>
        <v>0</v>
      </c>
      <c r="AR369" s="145" t="s">
        <v>220</v>
      </c>
      <c r="AT369" s="145" t="s">
        <v>154</v>
      </c>
      <c r="AU369" s="145" t="s">
        <v>82</v>
      </c>
      <c r="AY369" s="13" t="s">
        <v>151</v>
      </c>
      <c r="BE369" s="146">
        <f t="shared" si="114"/>
        <v>4966</v>
      </c>
      <c r="BF369" s="146">
        <f t="shared" si="115"/>
        <v>0</v>
      </c>
      <c r="BG369" s="146">
        <f t="shared" si="116"/>
        <v>0</v>
      </c>
      <c r="BH369" s="146">
        <f t="shared" si="117"/>
        <v>0</v>
      </c>
      <c r="BI369" s="146">
        <f t="shared" si="118"/>
        <v>0</v>
      </c>
      <c r="BJ369" s="13" t="s">
        <v>80</v>
      </c>
      <c r="BK369" s="146">
        <f t="shared" si="119"/>
        <v>4966</v>
      </c>
      <c r="BL369" s="13" t="s">
        <v>220</v>
      </c>
      <c r="BM369" s="145" t="s">
        <v>1451</v>
      </c>
    </row>
    <row r="370" spans="2:65" s="1" customFormat="1" ht="37.9" customHeight="1" x14ac:dyDescent="0.2">
      <c r="B370" s="25"/>
      <c r="C370" s="150" t="s">
        <v>1452</v>
      </c>
      <c r="D370" s="150" t="s">
        <v>313</v>
      </c>
      <c r="E370" s="151" t="s">
        <v>1453</v>
      </c>
      <c r="F370" s="152" t="s">
        <v>1454</v>
      </c>
      <c r="G370" s="153" t="s">
        <v>162</v>
      </c>
      <c r="H370" s="154">
        <v>75.900999999999996</v>
      </c>
      <c r="I370" s="155">
        <v>58.8</v>
      </c>
      <c r="J370" s="155">
        <f t="shared" si="110"/>
        <v>4462.9799999999996</v>
      </c>
      <c r="K370" s="156"/>
      <c r="L370" s="157"/>
      <c r="M370" s="158" t="s">
        <v>1</v>
      </c>
      <c r="N370" s="159" t="s">
        <v>38</v>
      </c>
      <c r="O370" s="143">
        <v>0</v>
      </c>
      <c r="P370" s="143">
        <f t="shared" si="111"/>
        <v>0</v>
      </c>
      <c r="Q370" s="143">
        <v>1.3999999999999999E-4</v>
      </c>
      <c r="R370" s="143">
        <f t="shared" si="112"/>
        <v>1.0626139999999999E-2</v>
      </c>
      <c r="S370" s="143">
        <v>0</v>
      </c>
      <c r="T370" s="144">
        <f t="shared" si="113"/>
        <v>0</v>
      </c>
      <c r="AR370" s="145" t="s">
        <v>286</v>
      </c>
      <c r="AT370" s="145" t="s">
        <v>313</v>
      </c>
      <c r="AU370" s="145" t="s">
        <v>82</v>
      </c>
      <c r="AY370" s="13" t="s">
        <v>151</v>
      </c>
      <c r="BE370" s="146">
        <f t="shared" si="114"/>
        <v>4462.9799999999996</v>
      </c>
      <c r="BF370" s="146">
        <f t="shared" si="115"/>
        <v>0</v>
      </c>
      <c r="BG370" s="146">
        <f t="shared" si="116"/>
        <v>0</v>
      </c>
      <c r="BH370" s="146">
        <f t="shared" si="117"/>
        <v>0</v>
      </c>
      <c r="BI370" s="146">
        <f t="shared" si="118"/>
        <v>0</v>
      </c>
      <c r="BJ370" s="13" t="s">
        <v>80</v>
      </c>
      <c r="BK370" s="146">
        <f t="shared" si="119"/>
        <v>4462.9799999999996</v>
      </c>
      <c r="BL370" s="13" t="s">
        <v>220</v>
      </c>
      <c r="BM370" s="145" t="s">
        <v>1455</v>
      </c>
    </row>
    <row r="371" spans="2:65" s="1" customFormat="1" ht="37.9" customHeight="1" x14ac:dyDescent="0.2">
      <c r="B371" s="25"/>
      <c r="C371" s="135" t="s">
        <v>1456</v>
      </c>
      <c r="D371" s="135" t="s">
        <v>154</v>
      </c>
      <c r="E371" s="136" t="s">
        <v>1457</v>
      </c>
      <c r="F371" s="137" t="s">
        <v>1458</v>
      </c>
      <c r="G371" s="138" t="s">
        <v>162</v>
      </c>
      <c r="H371" s="139">
        <v>292.19</v>
      </c>
      <c r="I371" s="140">
        <v>42.8</v>
      </c>
      <c r="J371" s="140">
        <f t="shared" si="110"/>
        <v>12505.73</v>
      </c>
      <c r="K371" s="141"/>
      <c r="L371" s="25"/>
      <c r="M371" s="142" t="s">
        <v>1</v>
      </c>
      <c r="N371" s="112" t="s">
        <v>38</v>
      </c>
      <c r="O371" s="143">
        <v>6.8000000000000005E-2</v>
      </c>
      <c r="P371" s="143">
        <f t="shared" si="111"/>
        <v>19.868920000000003</v>
      </c>
      <c r="Q371" s="143">
        <v>0</v>
      </c>
      <c r="R371" s="143">
        <f t="shared" si="112"/>
        <v>0</v>
      </c>
      <c r="S371" s="143">
        <v>0</v>
      </c>
      <c r="T371" s="144">
        <f t="shared" si="113"/>
        <v>0</v>
      </c>
      <c r="AR371" s="145" t="s">
        <v>220</v>
      </c>
      <c r="AT371" s="145" t="s">
        <v>154</v>
      </c>
      <c r="AU371" s="145" t="s">
        <v>82</v>
      </c>
      <c r="AY371" s="13" t="s">
        <v>151</v>
      </c>
      <c r="BE371" s="146">
        <f t="shared" si="114"/>
        <v>12505.73</v>
      </c>
      <c r="BF371" s="146">
        <f t="shared" si="115"/>
        <v>0</v>
      </c>
      <c r="BG371" s="146">
        <f t="shared" si="116"/>
        <v>0</v>
      </c>
      <c r="BH371" s="146">
        <f t="shared" si="117"/>
        <v>0</v>
      </c>
      <c r="BI371" s="146">
        <f t="shared" si="118"/>
        <v>0</v>
      </c>
      <c r="BJ371" s="13" t="s">
        <v>80</v>
      </c>
      <c r="BK371" s="146">
        <f t="shared" si="119"/>
        <v>12505.73</v>
      </c>
      <c r="BL371" s="13" t="s">
        <v>220</v>
      </c>
      <c r="BM371" s="145" t="s">
        <v>1459</v>
      </c>
    </row>
    <row r="372" spans="2:65" s="1" customFormat="1" ht="37.9" customHeight="1" x14ac:dyDescent="0.2">
      <c r="B372" s="25"/>
      <c r="C372" s="150" t="s">
        <v>1460</v>
      </c>
      <c r="D372" s="150" t="s">
        <v>313</v>
      </c>
      <c r="E372" s="151" t="s">
        <v>1453</v>
      </c>
      <c r="F372" s="152" t="s">
        <v>1454</v>
      </c>
      <c r="G372" s="153" t="s">
        <v>162</v>
      </c>
      <c r="H372" s="154">
        <v>321.40899999999999</v>
      </c>
      <c r="I372" s="155">
        <v>58.8</v>
      </c>
      <c r="J372" s="155">
        <f t="shared" si="110"/>
        <v>18898.849999999999</v>
      </c>
      <c r="K372" s="156"/>
      <c r="L372" s="157"/>
      <c r="M372" s="158" t="s">
        <v>1</v>
      </c>
      <c r="N372" s="159" t="s">
        <v>38</v>
      </c>
      <c r="O372" s="143">
        <v>0</v>
      </c>
      <c r="P372" s="143">
        <f t="shared" si="111"/>
        <v>0</v>
      </c>
      <c r="Q372" s="143">
        <v>1.3999999999999999E-4</v>
      </c>
      <c r="R372" s="143">
        <f t="shared" si="112"/>
        <v>4.4997259999999997E-2</v>
      </c>
      <c r="S372" s="143">
        <v>0</v>
      </c>
      <c r="T372" s="144">
        <f t="shared" si="113"/>
        <v>0</v>
      </c>
      <c r="AR372" s="145" t="s">
        <v>286</v>
      </c>
      <c r="AT372" s="145" t="s">
        <v>313</v>
      </c>
      <c r="AU372" s="145" t="s">
        <v>82</v>
      </c>
      <c r="AY372" s="13" t="s">
        <v>151</v>
      </c>
      <c r="BE372" s="146">
        <f t="shared" si="114"/>
        <v>18898.849999999999</v>
      </c>
      <c r="BF372" s="146">
        <f t="shared" si="115"/>
        <v>0</v>
      </c>
      <c r="BG372" s="146">
        <f t="shared" si="116"/>
        <v>0</v>
      </c>
      <c r="BH372" s="146">
        <f t="shared" si="117"/>
        <v>0</v>
      </c>
      <c r="BI372" s="146">
        <f t="shared" si="118"/>
        <v>0</v>
      </c>
      <c r="BJ372" s="13" t="s">
        <v>80</v>
      </c>
      <c r="BK372" s="146">
        <f t="shared" si="119"/>
        <v>18898.849999999999</v>
      </c>
      <c r="BL372" s="13" t="s">
        <v>220</v>
      </c>
      <c r="BM372" s="145" t="s">
        <v>1461</v>
      </c>
    </row>
    <row r="373" spans="2:65" s="1" customFormat="1" ht="16.5" customHeight="1" x14ac:dyDescent="0.2">
      <c r="B373" s="25"/>
      <c r="C373" s="135" t="s">
        <v>1462</v>
      </c>
      <c r="D373" s="135" t="s">
        <v>154</v>
      </c>
      <c r="E373" s="136" t="s">
        <v>1463</v>
      </c>
      <c r="F373" s="137" t="s">
        <v>1464</v>
      </c>
      <c r="G373" s="138" t="s">
        <v>162</v>
      </c>
      <c r="H373" s="139">
        <v>361.18</v>
      </c>
      <c r="I373" s="140">
        <v>43.55</v>
      </c>
      <c r="J373" s="140">
        <f t="shared" si="110"/>
        <v>15729.39</v>
      </c>
      <c r="K373" s="141"/>
      <c r="L373" s="25"/>
      <c r="M373" s="142" t="s">
        <v>1</v>
      </c>
      <c r="N373" s="112" t="s">
        <v>38</v>
      </c>
      <c r="O373" s="143">
        <v>3.4000000000000002E-2</v>
      </c>
      <c r="P373" s="143">
        <f t="shared" si="111"/>
        <v>12.280120000000002</v>
      </c>
      <c r="Q373" s="143">
        <v>1.3977600000000001E-4</v>
      </c>
      <c r="R373" s="143">
        <f t="shared" si="112"/>
        <v>5.0484295680000006E-2</v>
      </c>
      <c r="S373" s="143">
        <v>0</v>
      </c>
      <c r="T373" s="144">
        <f t="shared" si="113"/>
        <v>0</v>
      </c>
      <c r="AR373" s="145" t="s">
        <v>220</v>
      </c>
      <c r="AT373" s="145" t="s">
        <v>154</v>
      </c>
      <c r="AU373" s="145" t="s">
        <v>82</v>
      </c>
      <c r="AY373" s="13" t="s">
        <v>151</v>
      </c>
      <c r="BE373" s="146">
        <f t="shared" si="114"/>
        <v>15729.39</v>
      </c>
      <c r="BF373" s="146">
        <f t="shared" si="115"/>
        <v>0</v>
      </c>
      <c r="BG373" s="146">
        <f t="shared" si="116"/>
        <v>0</v>
      </c>
      <c r="BH373" s="146">
        <f t="shared" si="117"/>
        <v>0</v>
      </c>
      <c r="BI373" s="146">
        <f t="shared" si="118"/>
        <v>0</v>
      </c>
      <c r="BJ373" s="13" t="s">
        <v>80</v>
      </c>
      <c r="BK373" s="146">
        <f t="shared" si="119"/>
        <v>15729.39</v>
      </c>
      <c r="BL373" s="13" t="s">
        <v>220</v>
      </c>
      <c r="BM373" s="145" t="s">
        <v>1465</v>
      </c>
    </row>
    <row r="374" spans="2:65" s="1" customFormat="1" ht="16.5" customHeight="1" x14ac:dyDescent="0.2">
      <c r="B374" s="25"/>
      <c r="C374" s="135" t="s">
        <v>1466</v>
      </c>
      <c r="D374" s="135" t="s">
        <v>154</v>
      </c>
      <c r="E374" s="136" t="s">
        <v>1467</v>
      </c>
      <c r="F374" s="137" t="s">
        <v>1468</v>
      </c>
      <c r="G374" s="138" t="s">
        <v>157</v>
      </c>
      <c r="H374" s="139">
        <v>1</v>
      </c>
      <c r="I374" s="140">
        <v>371.32</v>
      </c>
      <c r="J374" s="140">
        <f t="shared" si="110"/>
        <v>371.32</v>
      </c>
      <c r="K374" s="141"/>
      <c r="L374" s="25"/>
      <c r="M374" s="142" t="s">
        <v>1</v>
      </c>
      <c r="N374" s="112" t="s">
        <v>38</v>
      </c>
      <c r="O374" s="143">
        <v>0.59</v>
      </c>
      <c r="P374" s="143">
        <f t="shared" si="111"/>
        <v>0.59</v>
      </c>
      <c r="Q374" s="143">
        <v>0</v>
      </c>
      <c r="R374" s="143">
        <f t="shared" si="112"/>
        <v>0</v>
      </c>
      <c r="S374" s="143">
        <v>1.6500000000000001E-2</v>
      </c>
      <c r="T374" s="144">
        <f t="shared" si="113"/>
        <v>1.6500000000000001E-2</v>
      </c>
      <c r="AR374" s="145" t="s">
        <v>220</v>
      </c>
      <c r="AT374" s="145" t="s">
        <v>154</v>
      </c>
      <c r="AU374" s="145" t="s">
        <v>82</v>
      </c>
      <c r="AY374" s="13" t="s">
        <v>151</v>
      </c>
      <c r="BE374" s="146">
        <f t="shared" si="114"/>
        <v>371.32</v>
      </c>
      <c r="BF374" s="146">
        <f t="shared" si="115"/>
        <v>0</v>
      </c>
      <c r="BG374" s="146">
        <f t="shared" si="116"/>
        <v>0</v>
      </c>
      <c r="BH374" s="146">
        <f t="shared" si="117"/>
        <v>0</v>
      </c>
      <c r="BI374" s="146">
        <f t="shared" si="118"/>
        <v>0</v>
      </c>
      <c r="BJ374" s="13" t="s">
        <v>80</v>
      </c>
      <c r="BK374" s="146">
        <f t="shared" si="119"/>
        <v>371.32</v>
      </c>
      <c r="BL374" s="13" t="s">
        <v>220</v>
      </c>
      <c r="BM374" s="145" t="s">
        <v>1469</v>
      </c>
    </row>
    <row r="375" spans="2:65" s="1" customFormat="1" ht="24.2" customHeight="1" x14ac:dyDescent="0.2">
      <c r="B375" s="25"/>
      <c r="C375" s="135" t="s">
        <v>1470</v>
      </c>
      <c r="D375" s="135" t="s">
        <v>154</v>
      </c>
      <c r="E375" s="136" t="s">
        <v>1471</v>
      </c>
      <c r="F375" s="137" t="s">
        <v>1472</v>
      </c>
      <c r="G375" s="138" t="s">
        <v>209</v>
      </c>
      <c r="H375" s="139">
        <v>16.562999999999999</v>
      </c>
      <c r="I375" s="140">
        <v>1341.97</v>
      </c>
      <c r="J375" s="140">
        <f t="shared" si="110"/>
        <v>22227.05</v>
      </c>
      <c r="K375" s="141"/>
      <c r="L375" s="25"/>
      <c r="M375" s="142" t="s">
        <v>1</v>
      </c>
      <c r="N375" s="112" t="s">
        <v>38</v>
      </c>
      <c r="O375" s="143">
        <v>2.3290000000000002</v>
      </c>
      <c r="P375" s="143">
        <f t="shared" si="111"/>
        <v>38.575226999999998</v>
      </c>
      <c r="Q375" s="143">
        <v>0</v>
      </c>
      <c r="R375" s="143">
        <f t="shared" si="112"/>
        <v>0</v>
      </c>
      <c r="S375" s="143">
        <v>0</v>
      </c>
      <c r="T375" s="144">
        <f t="shared" si="113"/>
        <v>0</v>
      </c>
      <c r="AR375" s="145" t="s">
        <v>220</v>
      </c>
      <c r="AT375" s="145" t="s">
        <v>154</v>
      </c>
      <c r="AU375" s="145" t="s">
        <v>82</v>
      </c>
      <c r="AY375" s="13" t="s">
        <v>151</v>
      </c>
      <c r="BE375" s="146">
        <f t="shared" si="114"/>
        <v>22227.05</v>
      </c>
      <c r="BF375" s="146">
        <f t="shared" si="115"/>
        <v>0</v>
      </c>
      <c r="BG375" s="146">
        <f t="shared" si="116"/>
        <v>0</v>
      </c>
      <c r="BH375" s="146">
        <f t="shared" si="117"/>
        <v>0</v>
      </c>
      <c r="BI375" s="146">
        <f t="shared" si="118"/>
        <v>0</v>
      </c>
      <c r="BJ375" s="13" t="s">
        <v>80</v>
      </c>
      <c r="BK375" s="146">
        <f t="shared" si="119"/>
        <v>22227.05</v>
      </c>
      <c r="BL375" s="13" t="s">
        <v>220</v>
      </c>
      <c r="BM375" s="145" t="s">
        <v>1473</v>
      </c>
    </row>
    <row r="376" spans="2:65" s="1" customFormat="1" ht="24.2" customHeight="1" x14ac:dyDescent="0.2">
      <c r="B376" s="25"/>
      <c r="C376" s="135" t="s">
        <v>1474</v>
      </c>
      <c r="D376" s="135" t="s">
        <v>154</v>
      </c>
      <c r="E376" s="136" t="s">
        <v>1475</v>
      </c>
      <c r="F376" s="137" t="s">
        <v>1476</v>
      </c>
      <c r="G376" s="138" t="s">
        <v>209</v>
      </c>
      <c r="H376" s="139">
        <v>16.562999999999999</v>
      </c>
      <c r="I376" s="140">
        <v>702.95</v>
      </c>
      <c r="J376" s="140">
        <f t="shared" si="110"/>
        <v>11642.96</v>
      </c>
      <c r="K376" s="141"/>
      <c r="L376" s="25"/>
      <c r="M376" s="142" t="s">
        <v>1</v>
      </c>
      <c r="N376" s="112" t="s">
        <v>38</v>
      </c>
      <c r="O376" s="143">
        <v>1.5</v>
      </c>
      <c r="P376" s="143">
        <f t="shared" si="111"/>
        <v>24.844499999999996</v>
      </c>
      <c r="Q376" s="143">
        <v>0</v>
      </c>
      <c r="R376" s="143">
        <f t="shared" si="112"/>
        <v>0</v>
      </c>
      <c r="S376" s="143">
        <v>0</v>
      </c>
      <c r="T376" s="144">
        <f t="shared" si="113"/>
        <v>0</v>
      </c>
      <c r="AR376" s="145" t="s">
        <v>220</v>
      </c>
      <c r="AT376" s="145" t="s">
        <v>154</v>
      </c>
      <c r="AU376" s="145" t="s">
        <v>82</v>
      </c>
      <c r="AY376" s="13" t="s">
        <v>151</v>
      </c>
      <c r="BE376" s="146">
        <f t="shared" si="114"/>
        <v>11642.96</v>
      </c>
      <c r="BF376" s="146">
        <f t="shared" si="115"/>
        <v>0</v>
      </c>
      <c r="BG376" s="146">
        <f t="shared" si="116"/>
        <v>0</v>
      </c>
      <c r="BH376" s="146">
        <f t="shared" si="117"/>
        <v>0</v>
      </c>
      <c r="BI376" s="146">
        <f t="shared" si="118"/>
        <v>0</v>
      </c>
      <c r="BJ376" s="13" t="s">
        <v>80</v>
      </c>
      <c r="BK376" s="146">
        <f t="shared" si="119"/>
        <v>11642.96</v>
      </c>
      <c r="BL376" s="13" t="s">
        <v>220</v>
      </c>
      <c r="BM376" s="145" t="s">
        <v>1477</v>
      </c>
    </row>
    <row r="377" spans="2:65" s="11" customFormat="1" ht="22.9" customHeight="1" x14ac:dyDescent="0.2">
      <c r="B377" s="124"/>
      <c r="D377" s="125" t="s">
        <v>72</v>
      </c>
      <c r="E377" s="133" t="s">
        <v>364</v>
      </c>
      <c r="F377" s="133" t="s">
        <v>365</v>
      </c>
      <c r="J377" s="134">
        <f>BK377</f>
        <v>1020831.1799999999</v>
      </c>
      <c r="L377" s="124"/>
      <c r="M377" s="128"/>
      <c r="P377" s="129">
        <f>SUM(P378:P415)</f>
        <v>132.30526</v>
      </c>
      <c r="R377" s="129">
        <f>SUM(R378:R415)</f>
        <v>1.0596650249999997</v>
      </c>
      <c r="T377" s="130">
        <f>SUM(T378:T415)</f>
        <v>5.0000000000000001E-4</v>
      </c>
      <c r="AR377" s="125" t="s">
        <v>82</v>
      </c>
      <c r="AT377" s="131" t="s">
        <v>72</v>
      </c>
      <c r="AU377" s="131" t="s">
        <v>80</v>
      </c>
      <c r="AY377" s="125" t="s">
        <v>151</v>
      </c>
      <c r="BK377" s="132">
        <f>SUM(BK378:BK415)</f>
        <v>1020831.1799999999</v>
      </c>
    </row>
    <row r="378" spans="2:65" s="1" customFormat="1" ht="16.5" customHeight="1" x14ac:dyDescent="0.2">
      <c r="B378" s="25"/>
      <c r="C378" s="135" t="s">
        <v>1478</v>
      </c>
      <c r="D378" s="135" t="s">
        <v>154</v>
      </c>
      <c r="E378" s="136" t="s">
        <v>1479</v>
      </c>
      <c r="F378" s="137" t="s">
        <v>1480</v>
      </c>
      <c r="G378" s="138" t="s">
        <v>157</v>
      </c>
      <c r="H378" s="139">
        <v>1</v>
      </c>
      <c r="I378" s="140">
        <v>1753.29</v>
      </c>
      <c r="J378" s="140">
        <f t="shared" ref="J378:J415" si="120">ROUND(I378*H378,2)</f>
        <v>1753.29</v>
      </c>
      <c r="K378" s="141"/>
      <c r="L378" s="25"/>
      <c r="M378" s="142" t="s">
        <v>1</v>
      </c>
      <c r="N378" s="112" t="s">
        <v>38</v>
      </c>
      <c r="O378" s="143">
        <v>3.492</v>
      </c>
      <c r="P378" s="143">
        <f t="shared" ref="P378:P415" si="121">O378*H378</f>
        <v>3.492</v>
      </c>
      <c r="Q378" s="143">
        <v>4.3966250000000001E-4</v>
      </c>
      <c r="R378" s="143">
        <f t="shared" ref="R378:R415" si="122">Q378*H378</f>
        <v>4.3966250000000001E-4</v>
      </c>
      <c r="S378" s="143">
        <v>0</v>
      </c>
      <c r="T378" s="144">
        <f t="shared" ref="T378:T415" si="123">S378*H378</f>
        <v>0</v>
      </c>
      <c r="AR378" s="145" t="s">
        <v>220</v>
      </c>
      <c r="AT378" s="145" t="s">
        <v>154</v>
      </c>
      <c r="AU378" s="145" t="s">
        <v>82</v>
      </c>
      <c r="AY378" s="13" t="s">
        <v>151</v>
      </c>
      <c r="BE378" s="146">
        <f t="shared" ref="BE378:BE415" si="124">IF(N378="základní",J378,0)</f>
        <v>1753.29</v>
      </c>
      <c r="BF378" s="146">
        <f t="shared" ref="BF378:BF415" si="125">IF(N378="snížená",J378,0)</f>
        <v>0</v>
      </c>
      <c r="BG378" s="146">
        <f t="shared" ref="BG378:BG415" si="126">IF(N378="zákl. přenesená",J378,0)</f>
        <v>0</v>
      </c>
      <c r="BH378" s="146">
        <f t="shared" ref="BH378:BH415" si="127">IF(N378="sníž. přenesená",J378,0)</f>
        <v>0</v>
      </c>
      <c r="BI378" s="146">
        <f t="shared" ref="BI378:BI415" si="128">IF(N378="nulová",J378,0)</f>
        <v>0</v>
      </c>
      <c r="BJ378" s="13" t="s">
        <v>80</v>
      </c>
      <c r="BK378" s="146">
        <f t="shared" ref="BK378:BK415" si="129">ROUND(I378*H378,2)</f>
        <v>1753.29</v>
      </c>
      <c r="BL378" s="13" t="s">
        <v>220</v>
      </c>
      <c r="BM378" s="145" t="s">
        <v>1481</v>
      </c>
    </row>
    <row r="379" spans="2:65" s="1" customFormat="1" ht="33" customHeight="1" x14ac:dyDescent="0.2">
      <c r="B379" s="25"/>
      <c r="C379" s="150" t="s">
        <v>1482</v>
      </c>
      <c r="D379" s="150" t="s">
        <v>313</v>
      </c>
      <c r="E379" s="151" t="s">
        <v>1483</v>
      </c>
      <c r="F379" s="152" t="s">
        <v>1484</v>
      </c>
      <c r="G379" s="153" t="s">
        <v>157</v>
      </c>
      <c r="H379" s="154">
        <v>1</v>
      </c>
      <c r="I379" s="155">
        <v>25000</v>
      </c>
      <c r="J379" s="155">
        <f t="shared" si="120"/>
        <v>25000</v>
      </c>
      <c r="K379" s="156"/>
      <c r="L379" s="157"/>
      <c r="M379" s="158" t="s">
        <v>1</v>
      </c>
      <c r="N379" s="159" t="s">
        <v>38</v>
      </c>
      <c r="O379" s="143">
        <v>0</v>
      </c>
      <c r="P379" s="143">
        <f t="shared" si="121"/>
        <v>0</v>
      </c>
      <c r="Q379" s="143">
        <v>4.7E-2</v>
      </c>
      <c r="R379" s="143">
        <f t="shared" si="122"/>
        <v>4.7E-2</v>
      </c>
      <c r="S379" s="143">
        <v>0</v>
      </c>
      <c r="T379" s="144">
        <f t="shared" si="123"/>
        <v>0</v>
      </c>
      <c r="AR379" s="145" t="s">
        <v>286</v>
      </c>
      <c r="AT379" s="145" t="s">
        <v>313</v>
      </c>
      <c r="AU379" s="145" t="s">
        <v>82</v>
      </c>
      <c r="AY379" s="13" t="s">
        <v>151</v>
      </c>
      <c r="BE379" s="146">
        <f t="shared" si="124"/>
        <v>25000</v>
      </c>
      <c r="BF379" s="146">
        <f t="shared" si="125"/>
        <v>0</v>
      </c>
      <c r="BG379" s="146">
        <f t="shared" si="126"/>
        <v>0</v>
      </c>
      <c r="BH379" s="146">
        <f t="shared" si="127"/>
        <v>0</v>
      </c>
      <c r="BI379" s="146">
        <f t="shared" si="128"/>
        <v>0</v>
      </c>
      <c r="BJ379" s="13" t="s">
        <v>80</v>
      </c>
      <c r="BK379" s="146">
        <f t="shared" si="129"/>
        <v>25000</v>
      </c>
      <c r="BL379" s="13" t="s">
        <v>220</v>
      </c>
      <c r="BM379" s="145" t="s">
        <v>1485</v>
      </c>
    </row>
    <row r="380" spans="2:65" s="1" customFormat="1" ht="16.5" customHeight="1" x14ac:dyDescent="0.2">
      <c r="B380" s="25"/>
      <c r="C380" s="135" t="s">
        <v>1486</v>
      </c>
      <c r="D380" s="135" t="s">
        <v>154</v>
      </c>
      <c r="E380" s="136" t="s">
        <v>1487</v>
      </c>
      <c r="F380" s="137" t="s">
        <v>1488</v>
      </c>
      <c r="G380" s="138" t="s">
        <v>157</v>
      </c>
      <c r="H380" s="139">
        <v>1</v>
      </c>
      <c r="I380" s="140">
        <v>697.47</v>
      </c>
      <c r="J380" s="140">
        <f t="shared" si="120"/>
        <v>697.47</v>
      </c>
      <c r="K380" s="141"/>
      <c r="L380" s="25"/>
      <c r="M380" s="142" t="s">
        <v>1</v>
      </c>
      <c r="N380" s="112" t="s">
        <v>38</v>
      </c>
      <c r="O380" s="143">
        <v>1.47</v>
      </c>
      <c r="P380" s="143">
        <f t="shared" si="121"/>
        <v>1.47</v>
      </c>
      <c r="Q380" s="143">
        <v>0</v>
      </c>
      <c r="R380" s="143">
        <f t="shared" si="122"/>
        <v>0</v>
      </c>
      <c r="S380" s="143">
        <v>0</v>
      </c>
      <c r="T380" s="144">
        <f t="shared" si="123"/>
        <v>0</v>
      </c>
      <c r="AR380" s="145" t="s">
        <v>220</v>
      </c>
      <c r="AT380" s="145" t="s">
        <v>154</v>
      </c>
      <c r="AU380" s="145" t="s">
        <v>82</v>
      </c>
      <c r="AY380" s="13" t="s">
        <v>151</v>
      </c>
      <c r="BE380" s="146">
        <f t="shared" si="124"/>
        <v>697.47</v>
      </c>
      <c r="BF380" s="146">
        <f t="shared" si="125"/>
        <v>0</v>
      </c>
      <c r="BG380" s="146">
        <f t="shared" si="126"/>
        <v>0</v>
      </c>
      <c r="BH380" s="146">
        <f t="shared" si="127"/>
        <v>0</v>
      </c>
      <c r="BI380" s="146">
        <f t="shared" si="128"/>
        <v>0</v>
      </c>
      <c r="BJ380" s="13" t="s">
        <v>80</v>
      </c>
      <c r="BK380" s="146">
        <f t="shared" si="129"/>
        <v>697.47</v>
      </c>
      <c r="BL380" s="13" t="s">
        <v>220</v>
      </c>
      <c r="BM380" s="145" t="s">
        <v>1489</v>
      </c>
    </row>
    <row r="381" spans="2:65" s="1" customFormat="1" ht="24.2" customHeight="1" x14ac:dyDescent="0.2">
      <c r="B381" s="25"/>
      <c r="C381" s="150" t="s">
        <v>1490</v>
      </c>
      <c r="D381" s="150" t="s">
        <v>313</v>
      </c>
      <c r="E381" s="151" t="s">
        <v>1491</v>
      </c>
      <c r="F381" s="152" t="s">
        <v>1492</v>
      </c>
      <c r="G381" s="153" t="s">
        <v>157</v>
      </c>
      <c r="H381" s="154">
        <v>1</v>
      </c>
      <c r="I381" s="155">
        <v>7600</v>
      </c>
      <c r="J381" s="155">
        <f t="shared" si="120"/>
        <v>7600</v>
      </c>
      <c r="K381" s="156"/>
      <c r="L381" s="157"/>
      <c r="M381" s="158" t="s">
        <v>1</v>
      </c>
      <c r="N381" s="159" t="s">
        <v>38</v>
      </c>
      <c r="O381" s="143">
        <v>0</v>
      </c>
      <c r="P381" s="143">
        <f t="shared" si="121"/>
        <v>0</v>
      </c>
      <c r="Q381" s="143">
        <v>8.0000000000000002E-3</v>
      </c>
      <c r="R381" s="143">
        <f t="shared" si="122"/>
        <v>8.0000000000000002E-3</v>
      </c>
      <c r="S381" s="143">
        <v>0</v>
      </c>
      <c r="T381" s="144">
        <f t="shared" si="123"/>
        <v>0</v>
      </c>
      <c r="AR381" s="145" t="s">
        <v>286</v>
      </c>
      <c r="AT381" s="145" t="s">
        <v>313</v>
      </c>
      <c r="AU381" s="145" t="s">
        <v>82</v>
      </c>
      <c r="AY381" s="13" t="s">
        <v>151</v>
      </c>
      <c r="BE381" s="146">
        <f t="shared" si="124"/>
        <v>7600</v>
      </c>
      <c r="BF381" s="146">
        <f t="shared" si="125"/>
        <v>0</v>
      </c>
      <c r="BG381" s="146">
        <f t="shared" si="126"/>
        <v>0</v>
      </c>
      <c r="BH381" s="146">
        <f t="shared" si="127"/>
        <v>0</v>
      </c>
      <c r="BI381" s="146">
        <f t="shared" si="128"/>
        <v>0</v>
      </c>
      <c r="BJ381" s="13" t="s">
        <v>80</v>
      </c>
      <c r="BK381" s="146">
        <f t="shared" si="129"/>
        <v>7600</v>
      </c>
      <c r="BL381" s="13" t="s">
        <v>220</v>
      </c>
      <c r="BM381" s="145" t="s">
        <v>1493</v>
      </c>
    </row>
    <row r="382" spans="2:65" s="1" customFormat="1" ht="24.2" customHeight="1" x14ac:dyDescent="0.2">
      <c r="B382" s="25"/>
      <c r="C382" s="135" t="s">
        <v>1494</v>
      </c>
      <c r="D382" s="135" t="s">
        <v>154</v>
      </c>
      <c r="E382" s="136" t="s">
        <v>367</v>
      </c>
      <c r="F382" s="137" t="s">
        <v>368</v>
      </c>
      <c r="G382" s="138" t="s">
        <v>157</v>
      </c>
      <c r="H382" s="139">
        <v>13</v>
      </c>
      <c r="I382" s="140">
        <v>855.48</v>
      </c>
      <c r="J382" s="140">
        <f t="shared" si="120"/>
        <v>11121.24</v>
      </c>
      <c r="K382" s="141"/>
      <c r="L382" s="25"/>
      <c r="M382" s="142" t="s">
        <v>1</v>
      </c>
      <c r="N382" s="112" t="s">
        <v>38</v>
      </c>
      <c r="O382" s="143">
        <v>1.8049999999999999</v>
      </c>
      <c r="P382" s="143">
        <f t="shared" si="121"/>
        <v>23.465</v>
      </c>
      <c r="Q382" s="143">
        <v>0</v>
      </c>
      <c r="R382" s="143">
        <f t="shared" si="122"/>
        <v>0</v>
      </c>
      <c r="S382" s="143">
        <v>0</v>
      </c>
      <c r="T382" s="144">
        <f t="shared" si="123"/>
        <v>0</v>
      </c>
      <c r="AR382" s="145" t="s">
        <v>220</v>
      </c>
      <c r="AT382" s="145" t="s">
        <v>154</v>
      </c>
      <c r="AU382" s="145" t="s">
        <v>82</v>
      </c>
      <c r="AY382" s="13" t="s">
        <v>151</v>
      </c>
      <c r="BE382" s="146">
        <f t="shared" si="124"/>
        <v>11121.24</v>
      </c>
      <c r="BF382" s="146">
        <f t="shared" si="125"/>
        <v>0</v>
      </c>
      <c r="BG382" s="146">
        <f t="shared" si="126"/>
        <v>0</v>
      </c>
      <c r="BH382" s="146">
        <f t="shared" si="127"/>
        <v>0</v>
      </c>
      <c r="BI382" s="146">
        <f t="shared" si="128"/>
        <v>0</v>
      </c>
      <c r="BJ382" s="13" t="s">
        <v>80</v>
      </c>
      <c r="BK382" s="146">
        <f t="shared" si="129"/>
        <v>11121.24</v>
      </c>
      <c r="BL382" s="13" t="s">
        <v>220</v>
      </c>
      <c r="BM382" s="145" t="s">
        <v>1495</v>
      </c>
    </row>
    <row r="383" spans="2:65" s="1" customFormat="1" ht="24.2" customHeight="1" x14ac:dyDescent="0.2">
      <c r="B383" s="25"/>
      <c r="C383" s="150" t="s">
        <v>1496</v>
      </c>
      <c r="D383" s="150" t="s">
        <v>313</v>
      </c>
      <c r="E383" s="151" t="s">
        <v>371</v>
      </c>
      <c r="F383" s="152" t="s">
        <v>372</v>
      </c>
      <c r="G383" s="153" t="s">
        <v>157</v>
      </c>
      <c r="H383" s="154">
        <v>9</v>
      </c>
      <c r="I383" s="155">
        <v>4340</v>
      </c>
      <c r="J383" s="155">
        <f t="shared" si="120"/>
        <v>39060</v>
      </c>
      <c r="K383" s="156"/>
      <c r="L383" s="157"/>
      <c r="M383" s="158" t="s">
        <v>1</v>
      </c>
      <c r="N383" s="159" t="s">
        <v>38</v>
      </c>
      <c r="O383" s="143">
        <v>0</v>
      </c>
      <c r="P383" s="143">
        <f t="shared" si="121"/>
        <v>0</v>
      </c>
      <c r="Q383" s="143">
        <v>1.95E-2</v>
      </c>
      <c r="R383" s="143">
        <f t="shared" si="122"/>
        <v>0.17549999999999999</v>
      </c>
      <c r="S383" s="143">
        <v>0</v>
      </c>
      <c r="T383" s="144">
        <f t="shared" si="123"/>
        <v>0</v>
      </c>
      <c r="AR383" s="145" t="s">
        <v>286</v>
      </c>
      <c r="AT383" s="145" t="s">
        <v>313</v>
      </c>
      <c r="AU383" s="145" t="s">
        <v>82</v>
      </c>
      <c r="AY383" s="13" t="s">
        <v>151</v>
      </c>
      <c r="BE383" s="146">
        <f t="shared" si="124"/>
        <v>39060</v>
      </c>
      <c r="BF383" s="146">
        <f t="shared" si="125"/>
        <v>0</v>
      </c>
      <c r="BG383" s="146">
        <f t="shared" si="126"/>
        <v>0</v>
      </c>
      <c r="BH383" s="146">
        <f t="shared" si="127"/>
        <v>0</v>
      </c>
      <c r="BI383" s="146">
        <f t="shared" si="128"/>
        <v>0</v>
      </c>
      <c r="BJ383" s="13" t="s">
        <v>80</v>
      </c>
      <c r="BK383" s="146">
        <f t="shared" si="129"/>
        <v>39060</v>
      </c>
      <c r="BL383" s="13" t="s">
        <v>220</v>
      </c>
      <c r="BM383" s="145" t="s">
        <v>1497</v>
      </c>
    </row>
    <row r="384" spans="2:65" s="1" customFormat="1" ht="24.2" customHeight="1" x14ac:dyDescent="0.2">
      <c r="B384" s="25"/>
      <c r="C384" s="150" t="s">
        <v>1498</v>
      </c>
      <c r="D384" s="150" t="s">
        <v>313</v>
      </c>
      <c r="E384" s="151" t="s">
        <v>375</v>
      </c>
      <c r="F384" s="152" t="s">
        <v>376</v>
      </c>
      <c r="G384" s="153" t="s">
        <v>157</v>
      </c>
      <c r="H384" s="154">
        <v>4</v>
      </c>
      <c r="I384" s="155">
        <v>4320</v>
      </c>
      <c r="J384" s="155">
        <f t="shared" si="120"/>
        <v>17280</v>
      </c>
      <c r="K384" s="156"/>
      <c r="L384" s="157"/>
      <c r="M384" s="158" t="s">
        <v>1</v>
      </c>
      <c r="N384" s="159" t="s">
        <v>38</v>
      </c>
      <c r="O384" s="143">
        <v>0</v>
      </c>
      <c r="P384" s="143">
        <f t="shared" si="121"/>
        <v>0</v>
      </c>
      <c r="Q384" s="143">
        <v>1.7500000000000002E-2</v>
      </c>
      <c r="R384" s="143">
        <f t="shared" si="122"/>
        <v>7.0000000000000007E-2</v>
      </c>
      <c r="S384" s="143">
        <v>0</v>
      </c>
      <c r="T384" s="144">
        <f t="shared" si="123"/>
        <v>0</v>
      </c>
      <c r="AR384" s="145" t="s">
        <v>286</v>
      </c>
      <c r="AT384" s="145" t="s">
        <v>313</v>
      </c>
      <c r="AU384" s="145" t="s">
        <v>82</v>
      </c>
      <c r="AY384" s="13" t="s">
        <v>151</v>
      </c>
      <c r="BE384" s="146">
        <f t="shared" si="124"/>
        <v>17280</v>
      </c>
      <c r="BF384" s="146">
        <f t="shared" si="125"/>
        <v>0</v>
      </c>
      <c r="BG384" s="146">
        <f t="shared" si="126"/>
        <v>0</v>
      </c>
      <c r="BH384" s="146">
        <f t="shared" si="127"/>
        <v>0</v>
      </c>
      <c r="BI384" s="146">
        <f t="shared" si="128"/>
        <v>0</v>
      </c>
      <c r="BJ384" s="13" t="s">
        <v>80</v>
      </c>
      <c r="BK384" s="146">
        <f t="shared" si="129"/>
        <v>17280</v>
      </c>
      <c r="BL384" s="13" t="s">
        <v>220</v>
      </c>
      <c r="BM384" s="145" t="s">
        <v>1499</v>
      </c>
    </row>
    <row r="385" spans="2:65" s="1" customFormat="1" ht="24.2" customHeight="1" x14ac:dyDescent="0.2">
      <c r="B385" s="25"/>
      <c r="C385" s="135" t="s">
        <v>1500</v>
      </c>
      <c r="D385" s="135" t="s">
        <v>154</v>
      </c>
      <c r="E385" s="136" t="s">
        <v>379</v>
      </c>
      <c r="F385" s="137" t="s">
        <v>380</v>
      </c>
      <c r="G385" s="138" t="s">
        <v>157</v>
      </c>
      <c r="H385" s="139">
        <v>3</v>
      </c>
      <c r="I385" s="140">
        <v>1440</v>
      </c>
      <c r="J385" s="140">
        <f t="shared" si="120"/>
        <v>4320</v>
      </c>
      <c r="K385" s="141"/>
      <c r="L385" s="25"/>
      <c r="M385" s="142" t="s">
        <v>1</v>
      </c>
      <c r="N385" s="112" t="s">
        <v>38</v>
      </c>
      <c r="O385" s="143">
        <v>3.0449999999999999</v>
      </c>
      <c r="P385" s="143">
        <f t="shared" si="121"/>
        <v>9.1349999999999998</v>
      </c>
      <c r="Q385" s="143">
        <v>0</v>
      </c>
      <c r="R385" s="143">
        <f t="shared" si="122"/>
        <v>0</v>
      </c>
      <c r="S385" s="143">
        <v>0</v>
      </c>
      <c r="T385" s="144">
        <f t="shared" si="123"/>
        <v>0</v>
      </c>
      <c r="AR385" s="145" t="s">
        <v>220</v>
      </c>
      <c r="AT385" s="145" t="s">
        <v>154</v>
      </c>
      <c r="AU385" s="145" t="s">
        <v>82</v>
      </c>
      <c r="AY385" s="13" t="s">
        <v>151</v>
      </c>
      <c r="BE385" s="146">
        <f t="shared" si="124"/>
        <v>4320</v>
      </c>
      <c r="BF385" s="146">
        <f t="shared" si="125"/>
        <v>0</v>
      </c>
      <c r="BG385" s="146">
        <f t="shared" si="126"/>
        <v>0</v>
      </c>
      <c r="BH385" s="146">
        <f t="shared" si="127"/>
        <v>0</v>
      </c>
      <c r="BI385" s="146">
        <f t="shared" si="128"/>
        <v>0</v>
      </c>
      <c r="BJ385" s="13" t="s">
        <v>80</v>
      </c>
      <c r="BK385" s="146">
        <f t="shared" si="129"/>
        <v>4320</v>
      </c>
      <c r="BL385" s="13" t="s">
        <v>220</v>
      </c>
      <c r="BM385" s="145" t="s">
        <v>1501</v>
      </c>
    </row>
    <row r="386" spans="2:65" s="1" customFormat="1" ht="33" customHeight="1" x14ac:dyDescent="0.2">
      <c r="B386" s="25"/>
      <c r="C386" s="150" t="s">
        <v>1502</v>
      </c>
      <c r="D386" s="150" t="s">
        <v>313</v>
      </c>
      <c r="E386" s="151" t="s">
        <v>383</v>
      </c>
      <c r="F386" s="152" t="s">
        <v>384</v>
      </c>
      <c r="G386" s="153" t="s">
        <v>157</v>
      </c>
      <c r="H386" s="154">
        <v>3</v>
      </c>
      <c r="I386" s="155">
        <v>6830</v>
      </c>
      <c r="J386" s="155">
        <f t="shared" si="120"/>
        <v>20490</v>
      </c>
      <c r="K386" s="156"/>
      <c r="L386" s="157"/>
      <c r="M386" s="158" t="s">
        <v>1</v>
      </c>
      <c r="N386" s="159" t="s">
        <v>38</v>
      </c>
      <c r="O386" s="143">
        <v>0</v>
      </c>
      <c r="P386" s="143">
        <f t="shared" si="121"/>
        <v>0</v>
      </c>
      <c r="Q386" s="143">
        <v>3.7999999999999999E-2</v>
      </c>
      <c r="R386" s="143">
        <f t="shared" si="122"/>
        <v>0.11399999999999999</v>
      </c>
      <c r="S386" s="143">
        <v>0</v>
      </c>
      <c r="T386" s="144">
        <f t="shared" si="123"/>
        <v>0</v>
      </c>
      <c r="AR386" s="145" t="s">
        <v>286</v>
      </c>
      <c r="AT386" s="145" t="s">
        <v>313</v>
      </c>
      <c r="AU386" s="145" t="s">
        <v>82</v>
      </c>
      <c r="AY386" s="13" t="s">
        <v>151</v>
      </c>
      <c r="BE386" s="146">
        <f t="shared" si="124"/>
        <v>20490</v>
      </c>
      <c r="BF386" s="146">
        <f t="shared" si="125"/>
        <v>0</v>
      </c>
      <c r="BG386" s="146">
        <f t="shared" si="126"/>
        <v>0</v>
      </c>
      <c r="BH386" s="146">
        <f t="shared" si="127"/>
        <v>0</v>
      </c>
      <c r="BI386" s="146">
        <f t="shared" si="128"/>
        <v>0</v>
      </c>
      <c r="BJ386" s="13" t="s">
        <v>80</v>
      </c>
      <c r="BK386" s="146">
        <f t="shared" si="129"/>
        <v>20490</v>
      </c>
      <c r="BL386" s="13" t="s">
        <v>220</v>
      </c>
      <c r="BM386" s="145" t="s">
        <v>1503</v>
      </c>
    </row>
    <row r="387" spans="2:65" s="1" customFormat="1" ht="24.2" customHeight="1" x14ac:dyDescent="0.2">
      <c r="B387" s="25"/>
      <c r="C387" s="135" t="s">
        <v>1504</v>
      </c>
      <c r="D387" s="135" t="s">
        <v>154</v>
      </c>
      <c r="E387" s="136" t="s">
        <v>1505</v>
      </c>
      <c r="F387" s="137" t="s">
        <v>1506</v>
      </c>
      <c r="G387" s="138" t="s">
        <v>157</v>
      </c>
      <c r="H387" s="139">
        <v>2</v>
      </c>
      <c r="I387" s="140">
        <v>3694.37</v>
      </c>
      <c r="J387" s="140">
        <f t="shared" si="120"/>
        <v>7388.74</v>
      </c>
      <c r="K387" s="141"/>
      <c r="L387" s="25"/>
      <c r="M387" s="142" t="s">
        <v>1</v>
      </c>
      <c r="N387" s="112" t="s">
        <v>38</v>
      </c>
      <c r="O387" s="143">
        <v>7.36</v>
      </c>
      <c r="P387" s="143">
        <f t="shared" si="121"/>
        <v>14.72</v>
      </c>
      <c r="Q387" s="143">
        <v>9.1790000000000003E-4</v>
      </c>
      <c r="R387" s="143">
        <f t="shared" si="122"/>
        <v>1.8358000000000001E-3</v>
      </c>
      <c r="S387" s="143">
        <v>0</v>
      </c>
      <c r="T387" s="144">
        <f t="shared" si="123"/>
        <v>0</v>
      </c>
      <c r="AR387" s="145" t="s">
        <v>220</v>
      </c>
      <c r="AT387" s="145" t="s">
        <v>154</v>
      </c>
      <c r="AU387" s="145" t="s">
        <v>82</v>
      </c>
      <c r="AY387" s="13" t="s">
        <v>151</v>
      </c>
      <c r="BE387" s="146">
        <f t="shared" si="124"/>
        <v>7388.74</v>
      </c>
      <c r="BF387" s="146">
        <f t="shared" si="125"/>
        <v>0</v>
      </c>
      <c r="BG387" s="146">
        <f t="shared" si="126"/>
        <v>0</v>
      </c>
      <c r="BH387" s="146">
        <f t="shared" si="127"/>
        <v>0</v>
      </c>
      <c r="BI387" s="146">
        <f t="shared" si="128"/>
        <v>0</v>
      </c>
      <c r="BJ387" s="13" t="s">
        <v>80</v>
      </c>
      <c r="BK387" s="146">
        <f t="shared" si="129"/>
        <v>7388.74</v>
      </c>
      <c r="BL387" s="13" t="s">
        <v>220</v>
      </c>
      <c r="BM387" s="145" t="s">
        <v>1507</v>
      </c>
    </row>
    <row r="388" spans="2:65" s="1" customFormat="1" ht="24.2" customHeight="1" x14ac:dyDescent="0.2">
      <c r="B388" s="25"/>
      <c r="C388" s="150" t="s">
        <v>1508</v>
      </c>
      <c r="D388" s="150" t="s">
        <v>313</v>
      </c>
      <c r="E388" s="151" t="s">
        <v>1509</v>
      </c>
      <c r="F388" s="152" t="s">
        <v>1510</v>
      </c>
      <c r="G388" s="153" t="s">
        <v>162</v>
      </c>
      <c r="H388" s="154">
        <v>3.6</v>
      </c>
      <c r="I388" s="155">
        <v>18800</v>
      </c>
      <c r="J388" s="155">
        <f t="shared" si="120"/>
        <v>67680</v>
      </c>
      <c r="K388" s="156"/>
      <c r="L388" s="157"/>
      <c r="M388" s="158" t="s">
        <v>1</v>
      </c>
      <c r="N388" s="159" t="s">
        <v>38</v>
      </c>
      <c r="O388" s="143">
        <v>0</v>
      </c>
      <c r="P388" s="143">
        <f t="shared" si="121"/>
        <v>0</v>
      </c>
      <c r="Q388" s="143">
        <v>2.4230000000000002E-2</v>
      </c>
      <c r="R388" s="143">
        <f t="shared" si="122"/>
        <v>8.7228000000000014E-2</v>
      </c>
      <c r="S388" s="143">
        <v>0</v>
      </c>
      <c r="T388" s="144">
        <f t="shared" si="123"/>
        <v>0</v>
      </c>
      <c r="AR388" s="145" t="s">
        <v>286</v>
      </c>
      <c r="AT388" s="145" t="s">
        <v>313</v>
      </c>
      <c r="AU388" s="145" t="s">
        <v>82</v>
      </c>
      <c r="AY388" s="13" t="s">
        <v>151</v>
      </c>
      <c r="BE388" s="146">
        <f t="shared" si="124"/>
        <v>67680</v>
      </c>
      <c r="BF388" s="146">
        <f t="shared" si="125"/>
        <v>0</v>
      </c>
      <c r="BG388" s="146">
        <f t="shared" si="126"/>
        <v>0</v>
      </c>
      <c r="BH388" s="146">
        <f t="shared" si="127"/>
        <v>0</v>
      </c>
      <c r="BI388" s="146">
        <f t="shared" si="128"/>
        <v>0</v>
      </c>
      <c r="BJ388" s="13" t="s">
        <v>80</v>
      </c>
      <c r="BK388" s="146">
        <f t="shared" si="129"/>
        <v>67680</v>
      </c>
      <c r="BL388" s="13" t="s">
        <v>220</v>
      </c>
      <c r="BM388" s="145" t="s">
        <v>1511</v>
      </c>
    </row>
    <row r="389" spans="2:65" s="1" customFormat="1" ht="24.2" customHeight="1" x14ac:dyDescent="0.2">
      <c r="B389" s="25"/>
      <c r="C389" s="135" t="s">
        <v>1512</v>
      </c>
      <c r="D389" s="135" t="s">
        <v>154</v>
      </c>
      <c r="E389" s="136" t="s">
        <v>387</v>
      </c>
      <c r="F389" s="137" t="s">
        <v>388</v>
      </c>
      <c r="G389" s="138" t="s">
        <v>157</v>
      </c>
      <c r="H389" s="139">
        <v>3</v>
      </c>
      <c r="I389" s="140">
        <v>230</v>
      </c>
      <c r="J389" s="140">
        <f t="shared" si="120"/>
        <v>690</v>
      </c>
      <c r="K389" s="141"/>
      <c r="L389" s="25"/>
      <c r="M389" s="142" t="s">
        <v>1</v>
      </c>
      <c r="N389" s="112" t="s">
        <v>38</v>
      </c>
      <c r="O389" s="143">
        <v>0.46500000000000002</v>
      </c>
      <c r="P389" s="143">
        <f t="shared" si="121"/>
        <v>1.395</v>
      </c>
      <c r="Q389" s="143">
        <v>0</v>
      </c>
      <c r="R389" s="143">
        <f t="shared" si="122"/>
        <v>0</v>
      </c>
      <c r="S389" s="143">
        <v>0</v>
      </c>
      <c r="T389" s="144">
        <f t="shared" si="123"/>
        <v>0</v>
      </c>
      <c r="AR389" s="145" t="s">
        <v>220</v>
      </c>
      <c r="AT389" s="145" t="s">
        <v>154</v>
      </c>
      <c r="AU389" s="145" t="s">
        <v>82</v>
      </c>
      <c r="AY389" s="13" t="s">
        <v>151</v>
      </c>
      <c r="BE389" s="146">
        <f t="shared" si="124"/>
        <v>690</v>
      </c>
      <c r="BF389" s="146">
        <f t="shared" si="125"/>
        <v>0</v>
      </c>
      <c r="BG389" s="146">
        <f t="shared" si="126"/>
        <v>0</v>
      </c>
      <c r="BH389" s="146">
        <f t="shared" si="127"/>
        <v>0</v>
      </c>
      <c r="BI389" s="146">
        <f t="shared" si="128"/>
        <v>0</v>
      </c>
      <c r="BJ389" s="13" t="s">
        <v>80</v>
      </c>
      <c r="BK389" s="146">
        <f t="shared" si="129"/>
        <v>690</v>
      </c>
      <c r="BL389" s="13" t="s">
        <v>220</v>
      </c>
      <c r="BM389" s="145" t="s">
        <v>1513</v>
      </c>
    </row>
    <row r="390" spans="2:65" s="1" customFormat="1" ht="16.5" customHeight="1" x14ac:dyDescent="0.2">
      <c r="B390" s="25"/>
      <c r="C390" s="150" t="s">
        <v>1514</v>
      </c>
      <c r="D390" s="150" t="s">
        <v>313</v>
      </c>
      <c r="E390" s="151" t="s">
        <v>391</v>
      </c>
      <c r="F390" s="152" t="s">
        <v>392</v>
      </c>
      <c r="G390" s="153" t="s">
        <v>157</v>
      </c>
      <c r="H390" s="154">
        <v>3</v>
      </c>
      <c r="I390" s="155">
        <v>1160</v>
      </c>
      <c r="J390" s="155">
        <f t="shared" si="120"/>
        <v>3480</v>
      </c>
      <c r="K390" s="156"/>
      <c r="L390" s="157"/>
      <c r="M390" s="158" t="s">
        <v>1</v>
      </c>
      <c r="N390" s="159" t="s">
        <v>38</v>
      </c>
      <c r="O390" s="143">
        <v>0</v>
      </c>
      <c r="P390" s="143">
        <f t="shared" si="121"/>
        <v>0</v>
      </c>
      <c r="Q390" s="143">
        <v>2.3999999999999998E-3</v>
      </c>
      <c r="R390" s="143">
        <f t="shared" si="122"/>
        <v>7.1999999999999998E-3</v>
      </c>
      <c r="S390" s="143">
        <v>0</v>
      </c>
      <c r="T390" s="144">
        <f t="shared" si="123"/>
        <v>0</v>
      </c>
      <c r="AR390" s="145" t="s">
        <v>286</v>
      </c>
      <c r="AT390" s="145" t="s">
        <v>313</v>
      </c>
      <c r="AU390" s="145" t="s">
        <v>82</v>
      </c>
      <c r="AY390" s="13" t="s">
        <v>151</v>
      </c>
      <c r="BE390" s="146">
        <f t="shared" si="124"/>
        <v>3480</v>
      </c>
      <c r="BF390" s="146">
        <f t="shared" si="125"/>
        <v>0</v>
      </c>
      <c r="BG390" s="146">
        <f t="shared" si="126"/>
        <v>0</v>
      </c>
      <c r="BH390" s="146">
        <f t="shared" si="127"/>
        <v>0</v>
      </c>
      <c r="BI390" s="146">
        <f t="shared" si="128"/>
        <v>0</v>
      </c>
      <c r="BJ390" s="13" t="s">
        <v>80</v>
      </c>
      <c r="BK390" s="146">
        <f t="shared" si="129"/>
        <v>3480</v>
      </c>
      <c r="BL390" s="13" t="s">
        <v>220</v>
      </c>
      <c r="BM390" s="145" t="s">
        <v>1515</v>
      </c>
    </row>
    <row r="391" spans="2:65" s="1" customFormat="1" ht="16.5" customHeight="1" x14ac:dyDescent="0.2">
      <c r="B391" s="25"/>
      <c r="C391" s="150" t="s">
        <v>1516</v>
      </c>
      <c r="D391" s="150" t="s">
        <v>313</v>
      </c>
      <c r="E391" s="151" t="s">
        <v>427</v>
      </c>
      <c r="F391" s="152" t="s">
        <v>428</v>
      </c>
      <c r="G391" s="153" t="s">
        <v>157</v>
      </c>
      <c r="H391" s="154">
        <v>3</v>
      </c>
      <c r="I391" s="155">
        <v>275</v>
      </c>
      <c r="J391" s="155">
        <f t="shared" si="120"/>
        <v>825</v>
      </c>
      <c r="K391" s="156"/>
      <c r="L391" s="157"/>
      <c r="M391" s="158" t="s">
        <v>1</v>
      </c>
      <c r="N391" s="159" t="s">
        <v>38</v>
      </c>
      <c r="O391" s="143">
        <v>0</v>
      </c>
      <c r="P391" s="143">
        <f t="shared" si="121"/>
        <v>0</v>
      </c>
      <c r="Q391" s="143">
        <v>1.4999999999999999E-4</v>
      </c>
      <c r="R391" s="143">
        <f t="shared" si="122"/>
        <v>4.4999999999999999E-4</v>
      </c>
      <c r="S391" s="143">
        <v>0</v>
      </c>
      <c r="T391" s="144">
        <f t="shared" si="123"/>
        <v>0</v>
      </c>
      <c r="AR391" s="145" t="s">
        <v>286</v>
      </c>
      <c r="AT391" s="145" t="s">
        <v>313</v>
      </c>
      <c r="AU391" s="145" t="s">
        <v>82</v>
      </c>
      <c r="AY391" s="13" t="s">
        <v>151</v>
      </c>
      <c r="BE391" s="146">
        <f t="shared" si="124"/>
        <v>825</v>
      </c>
      <c r="BF391" s="146">
        <f t="shared" si="125"/>
        <v>0</v>
      </c>
      <c r="BG391" s="146">
        <f t="shared" si="126"/>
        <v>0</v>
      </c>
      <c r="BH391" s="146">
        <f t="shared" si="127"/>
        <v>0</v>
      </c>
      <c r="BI391" s="146">
        <f t="shared" si="128"/>
        <v>0</v>
      </c>
      <c r="BJ391" s="13" t="s">
        <v>80</v>
      </c>
      <c r="BK391" s="146">
        <f t="shared" si="129"/>
        <v>825</v>
      </c>
      <c r="BL391" s="13" t="s">
        <v>220</v>
      </c>
      <c r="BM391" s="145" t="s">
        <v>1517</v>
      </c>
    </row>
    <row r="392" spans="2:65" s="1" customFormat="1" ht="16.5" customHeight="1" x14ac:dyDescent="0.2">
      <c r="B392" s="25"/>
      <c r="C392" s="150" t="s">
        <v>1518</v>
      </c>
      <c r="D392" s="150" t="s">
        <v>313</v>
      </c>
      <c r="E392" s="151" t="s">
        <v>431</v>
      </c>
      <c r="F392" s="152" t="s">
        <v>432</v>
      </c>
      <c r="G392" s="153" t="s">
        <v>157</v>
      </c>
      <c r="H392" s="154">
        <v>3</v>
      </c>
      <c r="I392" s="155">
        <v>943</v>
      </c>
      <c r="J392" s="155">
        <f t="shared" si="120"/>
        <v>2829</v>
      </c>
      <c r="K392" s="156"/>
      <c r="L392" s="157"/>
      <c r="M392" s="158" t="s">
        <v>1</v>
      </c>
      <c r="N392" s="159" t="s">
        <v>38</v>
      </c>
      <c r="O392" s="143">
        <v>0</v>
      </c>
      <c r="P392" s="143">
        <f t="shared" si="121"/>
        <v>0</v>
      </c>
      <c r="Q392" s="143">
        <v>1.4999999999999999E-4</v>
      </c>
      <c r="R392" s="143">
        <f t="shared" si="122"/>
        <v>4.4999999999999999E-4</v>
      </c>
      <c r="S392" s="143">
        <v>0</v>
      </c>
      <c r="T392" s="144">
        <f t="shared" si="123"/>
        <v>0</v>
      </c>
      <c r="AR392" s="145" t="s">
        <v>286</v>
      </c>
      <c r="AT392" s="145" t="s">
        <v>313</v>
      </c>
      <c r="AU392" s="145" t="s">
        <v>82</v>
      </c>
      <c r="AY392" s="13" t="s">
        <v>151</v>
      </c>
      <c r="BE392" s="146">
        <f t="shared" si="124"/>
        <v>2829</v>
      </c>
      <c r="BF392" s="146">
        <f t="shared" si="125"/>
        <v>0</v>
      </c>
      <c r="BG392" s="146">
        <f t="shared" si="126"/>
        <v>0</v>
      </c>
      <c r="BH392" s="146">
        <f t="shared" si="127"/>
        <v>0</v>
      </c>
      <c r="BI392" s="146">
        <f t="shared" si="128"/>
        <v>0</v>
      </c>
      <c r="BJ392" s="13" t="s">
        <v>80</v>
      </c>
      <c r="BK392" s="146">
        <f t="shared" si="129"/>
        <v>2829</v>
      </c>
      <c r="BL392" s="13" t="s">
        <v>220</v>
      </c>
      <c r="BM392" s="145" t="s">
        <v>1519</v>
      </c>
    </row>
    <row r="393" spans="2:65" s="1" customFormat="1" ht="16.5" customHeight="1" x14ac:dyDescent="0.2">
      <c r="B393" s="25"/>
      <c r="C393" s="150" t="s">
        <v>1520</v>
      </c>
      <c r="D393" s="150" t="s">
        <v>313</v>
      </c>
      <c r="E393" s="151" t="s">
        <v>439</v>
      </c>
      <c r="F393" s="152" t="s">
        <v>440</v>
      </c>
      <c r="G393" s="153" t="s">
        <v>157</v>
      </c>
      <c r="H393" s="154">
        <v>3</v>
      </c>
      <c r="I393" s="155">
        <v>2620</v>
      </c>
      <c r="J393" s="155">
        <f t="shared" si="120"/>
        <v>7860</v>
      </c>
      <c r="K393" s="156"/>
      <c r="L393" s="157"/>
      <c r="M393" s="158" t="s">
        <v>1</v>
      </c>
      <c r="N393" s="159" t="s">
        <v>38</v>
      </c>
      <c r="O393" s="143">
        <v>0</v>
      </c>
      <c r="P393" s="143">
        <f t="shared" si="121"/>
        <v>0</v>
      </c>
      <c r="Q393" s="143">
        <v>2.2000000000000001E-3</v>
      </c>
      <c r="R393" s="143">
        <f t="shared" si="122"/>
        <v>6.6E-3</v>
      </c>
      <c r="S393" s="143">
        <v>0</v>
      </c>
      <c r="T393" s="144">
        <f t="shared" si="123"/>
        <v>0</v>
      </c>
      <c r="AR393" s="145" t="s">
        <v>286</v>
      </c>
      <c r="AT393" s="145" t="s">
        <v>313</v>
      </c>
      <c r="AU393" s="145" t="s">
        <v>82</v>
      </c>
      <c r="AY393" s="13" t="s">
        <v>151</v>
      </c>
      <c r="BE393" s="146">
        <f t="shared" si="124"/>
        <v>7860</v>
      </c>
      <c r="BF393" s="146">
        <f t="shared" si="125"/>
        <v>0</v>
      </c>
      <c r="BG393" s="146">
        <f t="shared" si="126"/>
        <v>0</v>
      </c>
      <c r="BH393" s="146">
        <f t="shared" si="127"/>
        <v>0</v>
      </c>
      <c r="BI393" s="146">
        <f t="shared" si="128"/>
        <v>0</v>
      </c>
      <c r="BJ393" s="13" t="s">
        <v>80</v>
      </c>
      <c r="BK393" s="146">
        <f t="shared" si="129"/>
        <v>7860</v>
      </c>
      <c r="BL393" s="13" t="s">
        <v>220</v>
      </c>
      <c r="BM393" s="145" t="s">
        <v>1521</v>
      </c>
    </row>
    <row r="394" spans="2:65" s="1" customFormat="1" ht="16.5" customHeight="1" x14ac:dyDescent="0.2">
      <c r="B394" s="25"/>
      <c r="C394" s="135" t="s">
        <v>1522</v>
      </c>
      <c r="D394" s="135" t="s">
        <v>154</v>
      </c>
      <c r="E394" s="136" t="s">
        <v>395</v>
      </c>
      <c r="F394" s="137" t="s">
        <v>396</v>
      </c>
      <c r="G394" s="138" t="s">
        <v>157</v>
      </c>
      <c r="H394" s="139">
        <v>13</v>
      </c>
      <c r="I394" s="140">
        <v>116.9</v>
      </c>
      <c r="J394" s="140">
        <f t="shared" si="120"/>
        <v>1519.7</v>
      </c>
      <c r="K394" s="141"/>
      <c r="L394" s="25"/>
      <c r="M394" s="142" t="s">
        <v>1</v>
      </c>
      <c r="N394" s="112" t="s">
        <v>38</v>
      </c>
      <c r="O394" s="143">
        <v>0.20899999999999999</v>
      </c>
      <c r="P394" s="143">
        <f t="shared" si="121"/>
        <v>2.7170000000000001</v>
      </c>
      <c r="Q394" s="143">
        <v>0</v>
      </c>
      <c r="R394" s="143">
        <f t="shared" si="122"/>
        <v>0</v>
      </c>
      <c r="S394" s="143">
        <v>0</v>
      </c>
      <c r="T394" s="144">
        <f t="shared" si="123"/>
        <v>0</v>
      </c>
      <c r="AR394" s="145" t="s">
        <v>220</v>
      </c>
      <c r="AT394" s="145" t="s">
        <v>154</v>
      </c>
      <c r="AU394" s="145" t="s">
        <v>82</v>
      </c>
      <c r="AY394" s="13" t="s">
        <v>151</v>
      </c>
      <c r="BE394" s="146">
        <f t="shared" si="124"/>
        <v>1519.7</v>
      </c>
      <c r="BF394" s="146">
        <f t="shared" si="125"/>
        <v>0</v>
      </c>
      <c r="BG394" s="146">
        <f t="shared" si="126"/>
        <v>0</v>
      </c>
      <c r="BH394" s="146">
        <f t="shared" si="127"/>
        <v>0</v>
      </c>
      <c r="BI394" s="146">
        <f t="shared" si="128"/>
        <v>0</v>
      </c>
      <c r="BJ394" s="13" t="s">
        <v>80</v>
      </c>
      <c r="BK394" s="146">
        <f t="shared" si="129"/>
        <v>1519.7</v>
      </c>
      <c r="BL394" s="13" t="s">
        <v>220</v>
      </c>
      <c r="BM394" s="145" t="s">
        <v>1523</v>
      </c>
    </row>
    <row r="395" spans="2:65" s="1" customFormat="1" ht="21.75" customHeight="1" x14ac:dyDescent="0.2">
      <c r="B395" s="25"/>
      <c r="C395" s="150" t="s">
        <v>1524</v>
      </c>
      <c r="D395" s="150" t="s">
        <v>313</v>
      </c>
      <c r="E395" s="151" t="s">
        <v>403</v>
      </c>
      <c r="F395" s="152" t="s">
        <v>404</v>
      </c>
      <c r="G395" s="153" t="s">
        <v>157</v>
      </c>
      <c r="H395" s="154">
        <v>13</v>
      </c>
      <c r="I395" s="155">
        <v>211</v>
      </c>
      <c r="J395" s="155">
        <f t="shared" si="120"/>
        <v>2743</v>
      </c>
      <c r="K395" s="156"/>
      <c r="L395" s="157"/>
      <c r="M395" s="158" t="s">
        <v>1</v>
      </c>
      <c r="N395" s="159" t="s">
        <v>38</v>
      </c>
      <c r="O395" s="143">
        <v>0</v>
      </c>
      <c r="P395" s="143">
        <f t="shared" si="121"/>
        <v>0</v>
      </c>
      <c r="Q395" s="143">
        <v>1.4999999999999999E-4</v>
      </c>
      <c r="R395" s="143">
        <f t="shared" si="122"/>
        <v>1.9499999999999999E-3</v>
      </c>
      <c r="S395" s="143">
        <v>0</v>
      </c>
      <c r="T395" s="144">
        <f t="shared" si="123"/>
        <v>0</v>
      </c>
      <c r="AR395" s="145" t="s">
        <v>286</v>
      </c>
      <c r="AT395" s="145" t="s">
        <v>313</v>
      </c>
      <c r="AU395" s="145" t="s">
        <v>82</v>
      </c>
      <c r="AY395" s="13" t="s">
        <v>151</v>
      </c>
      <c r="BE395" s="146">
        <f t="shared" si="124"/>
        <v>2743</v>
      </c>
      <c r="BF395" s="146">
        <f t="shared" si="125"/>
        <v>0</v>
      </c>
      <c r="BG395" s="146">
        <f t="shared" si="126"/>
        <v>0</v>
      </c>
      <c r="BH395" s="146">
        <f t="shared" si="127"/>
        <v>0</v>
      </c>
      <c r="BI395" s="146">
        <f t="shared" si="128"/>
        <v>0</v>
      </c>
      <c r="BJ395" s="13" t="s">
        <v>80</v>
      </c>
      <c r="BK395" s="146">
        <f t="shared" si="129"/>
        <v>2743</v>
      </c>
      <c r="BL395" s="13" t="s">
        <v>220</v>
      </c>
      <c r="BM395" s="145" t="s">
        <v>1525</v>
      </c>
    </row>
    <row r="396" spans="2:65" s="1" customFormat="1" ht="21.75" customHeight="1" x14ac:dyDescent="0.2">
      <c r="B396" s="25"/>
      <c r="C396" s="135" t="s">
        <v>1526</v>
      </c>
      <c r="D396" s="135" t="s">
        <v>154</v>
      </c>
      <c r="E396" s="136" t="s">
        <v>415</v>
      </c>
      <c r="F396" s="137" t="s">
        <v>416</v>
      </c>
      <c r="G396" s="138" t="s">
        <v>157</v>
      </c>
      <c r="H396" s="139">
        <v>13</v>
      </c>
      <c r="I396" s="140">
        <v>187.37</v>
      </c>
      <c r="J396" s="140">
        <f t="shared" si="120"/>
        <v>2435.81</v>
      </c>
      <c r="K396" s="141"/>
      <c r="L396" s="25"/>
      <c r="M396" s="142" t="s">
        <v>1</v>
      </c>
      <c r="N396" s="112" t="s">
        <v>38</v>
      </c>
      <c r="O396" s="143">
        <v>0.33500000000000002</v>
      </c>
      <c r="P396" s="143">
        <f t="shared" si="121"/>
        <v>4.3550000000000004</v>
      </c>
      <c r="Q396" s="143">
        <v>0</v>
      </c>
      <c r="R396" s="143">
        <f t="shared" si="122"/>
        <v>0</v>
      </c>
      <c r="S396" s="143">
        <v>0</v>
      </c>
      <c r="T396" s="144">
        <f t="shared" si="123"/>
        <v>0</v>
      </c>
      <c r="AR396" s="145" t="s">
        <v>220</v>
      </c>
      <c r="AT396" s="145" t="s">
        <v>154</v>
      </c>
      <c r="AU396" s="145" t="s">
        <v>82</v>
      </c>
      <c r="AY396" s="13" t="s">
        <v>151</v>
      </c>
      <c r="BE396" s="146">
        <f t="shared" si="124"/>
        <v>2435.81</v>
      </c>
      <c r="BF396" s="146">
        <f t="shared" si="125"/>
        <v>0</v>
      </c>
      <c r="BG396" s="146">
        <f t="shared" si="126"/>
        <v>0</v>
      </c>
      <c r="BH396" s="146">
        <f t="shared" si="127"/>
        <v>0</v>
      </c>
      <c r="BI396" s="146">
        <f t="shared" si="128"/>
        <v>0</v>
      </c>
      <c r="BJ396" s="13" t="s">
        <v>80</v>
      </c>
      <c r="BK396" s="146">
        <f t="shared" si="129"/>
        <v>2435.81</v>
      </c>
      <c r="BL396" s="13" t="s">
        <v>220</v>
      </c>
      <c r="BM396" s="145" t="s">
        <v>1527</v>
      </c>
    </row>
    <row r="397" spans="2:65" s="1" customFormat="1" ht="24.2" customHeight="1" x14ac:dyDescent="0.2">
      <c r="B397" s="25"/>
      <c r="C397" s="150" t="s">
        <v>1528</v>
      </c>
      <c r="D397" s="150" t="s">
        <v>313</v>
      </c>
      <c r="E397" s="151" t="s">
        <v>1529</v>
      </c>
      <c r="F397" s="152" t="s">
        <v>1530</v>
      </c>
      <c r="G397" s="153" t="s">
        <v>157</v>
      </c>
      <c r="H397" s="154">
        <v>13</v>
      </c>
      <c r="I397" s="155">
        <v>209</v>
      </c>
      <c r="J397" s="155">
        <f t="shared" si="120"/>
        <v>2717</v>
      </c>
      <c r="K397" s="156"/>
      <c r="L397" s="157"/>
      <c r="M397" s="158" t="s">
        <v>1</v>
      </c>
      <c r="N397" s="159" t="s">
        <v>38</v>
      </c>
      <c r="O397" s="143">
        <v>0</v>
      </c>
      <c r="P397" s="143">
        <f t="shared" si="121"/>
        <v>0</v>
      </c>
      <c r="Q397" s="143">
        <v>1.1999999999999999E-3</v>
      </c>
      <c r="R397" s="143">
        <f t="shared" si="122"/>
        <v>1.5599999999999999E-2</v>
      </c>
      <c r="S397" s="143">
        <v>0</v>
      </c>
      <c r="T397" s="144">
        <f t="shared" si="123"/>
        <v>0</v>
      </c>
      <c r="AR397" s="145" t="s">
        <v>286</v>
      </c>
      <c r="AT397" s="145" t="s">
        <v>313</v>
      </c>
      <c r="AU397" s="145" t="s">
        <v>82</v>
      </c>
      <c r="AY397" s="13" t="s">
        <v>151</v>
      </c>
      <c r="BE397" s="146">
        <f t="shared" si="124"/>
        <v>2717</v>
      </c>
      <c r="BF397" s="146">
        <f t="shared" si="125"/>
        <v>0</v>
      </c>
      <c r="BG397" s="146">
        <f t="shared" si="126"/>
        <v>0</v>
      </c>
      <c r="BH397" s="146">
        <f t="shared" si="127"/>
        <v>0</v>
      </c>
      <c r="BI397" s="146">
        <f t="shared" si="128"/>
        <v>0</v>
      </c>
      <c r="BJ397" s="13" t="s">
        <v>80</v>
      </c>
      <c r="BK397" s="146">
        <f t="shared" si="129"/>
        <v>2717</v>
      </c>
      <c r="BL397" s="13" t="s">
        <v>220</v>
      </c>
      <c r="BM397" s="145" t="s">
        <v>1531</v>
      </c>
    </row>
    <row r="398" spans="2:65" s="1" customFormat="1" ht="16.5" customHeight="1" x14ac:dyDescent="0.2">
      <c r="B398" s="25"/>
      <c r="C398" s="135" t="s">
        <v>1532</v>
      </c>
      <c r="D398" s="135" t="s">
        <v>154</v>
      </c>
      <c r="E398" s="136" t="s">
        <v>423</v>
      </c>
      <c r="F398" s="137" t="s">
        <v>424</v>
      </c>
      <c r="G398" s="138" t="s">
        <v>157</v>
      </c>
      <c r="H398" s="139">
        <v>2</v>
      </c>
      <c r="I398" s="140">
        <v>170.59</v>
      </c>
      <c r="J398" s="140">
        <f t="shared" si="120"/>
        <v>341.18</v>
      </c>
      <c r="K398" s="141"/>
      <c r="L398" s="25"/>
      <c r="M398" s="142" t="s">
        <v>1</v>
      </c>
      <c r="N398" s="112" t="s">
        <v>38</v>
      </c>
      <c r="O398" s="143">
        <v>0.30499999999999999</v>
      </c>
      <c r="P398" s="143">
        <f t="shared" si="121"/>
        <v>0.61</v>
      </c>
      <c r="Q398" s="143">
        <v>0</v>
      </c>
      <c r="R398" s="143">
        <f t="shared" si="122"/>
        <v>0</v>
      </c>
      <c r="S398" s="143">
        <v>0</v>
      </c>
      <c r="T398" s="144">
        <f t="shared" si="123"/>
        <v>0</v>
      </c>
      <c r="AR398" s="145" t="s">
        <v>220</v>
      </c>
      <c r="AT398" s="145" t="s">
        <v>154</v>
      </c>
      <c r="AU398" s="145" t="s">
        <v>82</v>
      </c>
      <c r="AY398" s="13" t="s">
        <v>151</v>
      </c>
      <c r="BE398" s="146">
        <f t="shared" si="124"/>
        <v>341.18</v>
      </c>
      <c r="BF398" s="146">
        <f t="shared" si="125"/>
        <v>0</v>
      </c>
      <c r="BG398" s="146">
        <f t="shared" si="126"/>
        <v>0</v>
      </c>
      <c r="BH398" s="146">
        <f t="shared" si="127"/>
        <v>0</v>
      </c>
      <c r="BI398" s="146">
        <f t="shared" si="128"/>
        <v>0</v>
      </c>
      <c r="BJ398" s="13" t="s">
        <v>80</v>
      </c>
      <c r="BK398" s="146">
        <f t="shared" si="129"/>
        <v>341.18</v>
      </c>
      <c r="BL398" s="13" t="s">
        <v>220</v>
      </c>
      <c r="BM398" s="145" t="s">
        <v>1533</v>
      </c>
    </row>
    <row r="399" spans="2:65" s="1" customFormat="1" ht="16.5" customHeight="1" x14ac:dyDescent="0.2">
      <c r="B399" s="25"/>
      <c r="C399" s="150" t="s">
        <v>1534</v>
      </c>
      <c r="D399" s="150" t="s">
        <v>313</v>
      </c>
      <c r="E399" s="151" t="s">
        <v>407</v>
      </c>
      <c r="F399" s="152" t="s">
        <v>408</v>
      </c>
      <c r="G399" s="153" t="s">
        <v>157</v>
      </c>
      <c r="H399" s="154">
        <v>2</v>
      </c>
      <c r="I399" s="155">
        <v>200</v>
      </c>
      <c r="J399" s="155">
        <f t="shared" si="120"/>
        <v>400</v>
      </c>
      <c r="K399" s="156"/>
      <c r="L399" s="157"/>
      <c r="M399" s="158" t="s">
        <v>1</v>
      </c>
      <c r="N399" s="159" t="s">
        <v>38</v>
      </c>
      <c r="O399" s="143">
        <v>0</v>
      </c>
      <c r="P399" s="143">
        <f t="shared" si="121"/>
        <v>0</v>
      </c>
      <c r="Q399" s="143">
        <v>1.4999999999999999E-4</v>
      </c>
      <c r="R399" s="143">
        <f t="shared" si="122"/>
        <v>2.9999999999999997E-4</v>
      </c>
      <c r="S399" s="143">
        <v>0</v>
      </c>
      <c r="T399" s="144">
        <f t="shared" si="123"/>
        <v>0</v>
      </c>
      <c r="AR399" s="145" t="s">
        <v>286</v>
      </c>
      <c r="AT399" s="145" t="s">
        <v>313</v>
      </c>
      <c r="AU399" s="145" t="s">
        <v>82</v>
      </c>
      <c r="AY399" s="13" t="s">
        <v>151</v>
      </c>
      <c r="BE399" s="146">
        <f t="shared" si="124"/>
        <v>400</v>
      </c>
      <c r="BF399" s="146">
        <f t="shared" si="125"/>
        <v>0</v>
      </c>
      <c r="BG399" s="146">
        <f t="shared" si="126"/>
        <v>0</v>
      </c>
      <c r="BH399" s="146">
        <f t="shared" si="127"/>
        <v>0</v>
      </c>
      <c r="BI399" s="146">
        <f t="shared" si="128"/>
        <v>0</v>
      </c>
      <c r="BJ399" s="13" t="s">
        <v>80</v>
      </c>
      <c r="BK399" s="146">
        <f t="shared" si="129"/>
        <v>400</v>
      </c>
      <c r="BL399" s="13" t="s">
        <v>220</v>
      </c>
      <c r="BM399" s="145" t="s">
        <v>1535</v>
      </c>
    </row>
    <row r="400" spans="2:65" s="1" customFormat="1" ht="16.5" customHeight="1" x14ac:dyDescent="0.2">
      <c r="B400" s="25"/>
      <c r="C400" s="150" t="s">
        <v>1536</v>
      </c>
      <c r="D400" s="150" t="s">
        <v>313</v>
      </c>
      <c r="E400" s="151" t="s">
        <v>1537</v>
      </c>
      <c r="F400" s="152" t="s">
        <v>1538</v>
      </c>
      <c r="G400" s="153" t="s">
        <v>157</v>
      </c>
      <c r="H400" s="154">
        <v>2</v>
      </c>
      <c r="I400" s="155">
        <v>255</v>
      </c>
      <c r="J400" s="155">
        <f t="shared" si="120"/>
        <v>510</v>
      </c>
      <c r="K400" s="156"/>
      <c r="L400" s="157"/>
      <c r="M400" s="158" t="s">
        <v>1</v>
      </c>
      <c r="N400" s="159" t="s">
        <v>38</v>
      </c>
      <c r="O400" s="143">
        <v>0</v>
      </c>
      <c r="P400" s="143">
        <f t="shared" si="121"/>
        <v>0</v>
      </c>
      <c r="Q400" s="143">
        <v>1.4999999999999999E-4</v>
      </c>
      <c r="R400" s="143">
        <f t="shared" si="122"/>
        <v>2.9999999999999997E-4</v>
      </c>
      <c r="S400" s="143">
        <v>0</v>
      </c>
      <c r="T400" s="144">
        <f t="shared" si="123"/>
        <v>0</v>
      </c>
      <c r="AR400" s="145" t="s">
        <v>286</v>
      </c>
      <c r="AT400" s="145" t="s">
        <v>313</v>
      </c>
      <c r="AU400" s="145" t="s">
        <v>82</v>
      </c>
      <c r="AY400" s="13" t="s">
        <v>151</v>
      </c>
      <c r="BE400" s="146">
        <f t="shared" si="124"/>
        <v>510</v>
      </c>
      <c r="BF400" s="146">
        <f t="shared" si="125"/>
        <v>0</v>
      </c>
      <c r="BG400" s="146">
        <f t="shared" si="126"/>
        <v>0</v>
      </c>
      <c r="BH400" s="146">
        <f t="shared" si="127"/>
        <v>0</v>
      </c>
      <c r="BI400" s="146">
        <f t="shared" si="128"/>
        <v>0</v>
      </c>
      <c r="BJ400" s="13" t="s">
        <v>80</v>
      </c>
      <c r="BK400" s="146">
        <f t="shared" si="129"/>
        <v>510</v>
      </c>
      <c r="BL400" s="13" t="s">
        <v>220</v>
      </c>
      <c r="BM400" s="145" t="s">
        <v>1539</v>
      </c>
    </row>
    <row r="401" spans="2:65" s="1" customFormat="1" ht="21.75" customHeight="1" x14ac:dyDescent="0.2">
      <c r="B401" s="25"/>
      <c r="C401" s="135" t="s">
        <v>1540</v>
      </c>
      <c r="D401" s="135" t="s">
        <v>154</v>
      </c>
      <c r="E401" s="136" t="s">
        <v>435</v>
      </c>
      <c r="F401" s="137" t="s">
        <v>436</v>
      </c>
      <c r="G401" s="138" t="s">
        <v>157</v>
      </c>
      <c r="H401" s="139">
        <v>2</v>
      </c>
      <c r="I401" s="140">
        <v>209.18</v>
      </c>
      <c r="J401" s="140">
        <f t="shared" si="120"/>
        <v>418.36</v>
      </c>
      <c r="K401" s="141"/>
      <c r="L401" s="25"/>
      <c r="M401" s="142" t="s">
        <v>1</v>
      </c>
      <c r="N401" s="112" t="s">
        <v>38</v>
      </c>
      <c r="O401" s="143">
        <v>0.374</v>
      </c>
      <c r="P401" s="143">
        <f t="shared" si="121"/>
        <v>0.748</v>
      </c>
      <c r="Q401" s="143">
        <v>0</v>
      </c>
      <c r="R401" s="143">
        <f t="shared" si="122"/>
        <v>0</v>
      </c>
      <c r="S401" s="143">
        <v>0</v>
      </c>
      <c r="T401" s="144">
        <f t="shared" si="123"/>
        <v>0</v>
      </c>
      <c r="AR401" s="145" t="s">
        <v>220</v>
      </c>
      <c r="AT401" s="145" t="s">
        <v>154</v>
      </c>
      <c r="AU401" s="145" t="s">
        <v>82</v>
      </c>
      <c r="AY401" s="13" t="s">
        <v>151</v>
      </c>
      <c r="BE401" s="146">
        <f t="shared" si="124"/>
        <v>418.36</v>
      </c>
      <c r="BF401" s="146">
        <f t="shared" si="125"/>
        <v>0</v>
      </c>
      <c r="BG401" s="146">
        <f t="shared" si="126"/>
        <v>0</v>
      </c>
      <c r="BH401" s="146">
        <f t="shared" si="127"/>
        <v>0</v>
      </c>
      <c r="BI401" s="146">
        <f t="shared" si="128"/>
        <v>0</v>
      </c>
      <c r="BJ401" s="13" t="s">
        <v>80</v>
      </c>
      <c r="BK401" s="146">
        <f t="shared" si="129"/>
        <v>418.36</v>
      </c>
      <c r="BL401" s="13" t="s">
        <v>220</v>
      </c>
      <c r="BM401" s="145" t="s">
        <v>1541</v>
      </c>
    </row>
    <row r="402" spans="2:65" s="1" customFormat="1" ht="16.5" customHeight="1" x14ac:dyDescent="0.2">
      <c r="B402" s="25"/>
      <c r="C402" s="150" t="s">
        <v>1542</v>
      </c>
      <c r="D402" s="150" t="s">
        <v>313</v>
      </c>
      <c r="E402" s="151" t="s">
        <v>1543</v>
      </c>
      <c r="F402" s="152" t="s">
        <v>1544</v>
      </c>
      <c r="G402" s="153" t="s">
        <v>157</v>
      </c>
      <c r="H402" s="154">
        <v>2</v>
      </c>
      <c r="I402" s="155">
        <v>2190</v>
      </c>
      <c r="J402" s="155">
        <f t="shared" si="120"/>
        <v>4380</v>
      </c>
      <c r="K402" s="156"/>
      <c r="L402" s="157"/>
      <c r="M402" s="158" t="s">
        <v>1</v>
      </c>
      <c r="N402" s="159" t="s">
        <v>38</v>
      </c>
      <c r="O402" s="143">
        <v>0</v>
      </c>
      <c r="P402" s="143">
        <f t="shared" si="121"/>
        <v>0</v>
      </c>
      <c r="Q402" s="143">
        <v>2.2000000000000001E-3</v>
      </c>
      <c r="R402" s="143">
        <f t="shared" si="122"/>
        <v>4.4000000000000003E-3</v>
      </c>
      <c r="S402" s="143">
        <v>0</v>
      </c>
      <c r="T402" s="144">
        <f t="shared" si="123"/>
        <v>0</v>
      </c>
      <c r="AR402" s="145" t="s">
        <v>286</v>
      </c>
      <c r="AT402" s="145" t="s">
        <v>313</v>
      </c>
      <c r="AU402" s="145" t="s">
        <v>82</v>
      </c>
      <c r="AY402" s="13" t="s">
        <v>151</v>
      </c>
      <c r="BE402" s="146">
        <f t="shared" si="124"/>
        <v>4380</v>
      </c>
      <c r="BF402" s="146">
        <f t="shared" si="125"/>
        <v>0</v>
      </c>
      <c r="BG402" s="146">
        <f t="shared" si="126"/>
        <v>0</v>
      </c>
      <c r="BH402" s="146">
        <f t="shared" si="127"/>
        <v>0</v>
      </c>
      <c r="BI402" s="146">
        <f t="shared" si="128"/>
        <v>0</v>
      </c>
      <c r="BJ402" s="13" t="s">
        <v>80</v>
      </c>
      <c r="BK402" s="146">
        <f t="shared" si="129"/>
        <v>4380</v>
      </c>
      <c r="BL402" s="13" t="s">
        <v>220</v>
      </c>
      <c r="BM402" s="145" t="s">
        <v>1545</v>
      </c>
    </row>
    <row r="403" spans="2:65" s="1" customFormat="1" ht="16.5" customHeight="1" x14ac:dyDescent="0.2">
      <c r="B403" s="25"/>
      <c r="C403" s="135" t="s">
        <v>1546</v>
      </c>
      <c r="D403" s="135" t="s">
        <v>154</v>
      </c>
      <c r="E403" s="136" t="s">
        <v>1547</v>
      </c>
      <c r="F403" s="137" t="s">
        <v>1548</v>
      </c>
      <c r="G403" s="138" t="s">
        <v>157</v>
      </c>
      <c r="H403" s="139">
        <v>1</v>
      </c>
      <c r="I403" s="140">
        <v>2570</v>
      </c>
      <c r="J403" s="140">
        <f t="shared" si="120"/>
        <v>2570</v>
      </c>
      <c r="K403" s="141"/>
      <c r="L403" s="25"/>
      <c r="M403" s="142" t="s">
        <v>1</v>
      </c>
      <c r="N403" s="112" t="s">
        <v>38</v>
      </c>
      <c r="O403" s="143">
        <v>5.75</v>
      </c>
      <c r="P403" s="143">
        <f t="shared" si="121"/>
        <v>5.75</v>
      </c>
      <c r="Q403" s="143">
        <v>0</v>
      </c>
      <c r="R403" s="143">
        <f t="shared" si="122"/>
        <v>0</v>
      </c>
      <c r="S403" s="143">
        <v>5.0000000000000001E-4</v>
      </c>
      <c r="T403" s="144">
        <f t="shared" si="123"/>
        <v>5.0000000000000001E-4</v>
      </c>
      <c r="AR403" s="145" t="s">
        <v>220</v>
      </c>
      <c r="AT403" s="145" t="s">
        <v>154</v>
      </c>
      <c r="AU403" s="145" t="s">
        <v>82</v>
      </c>
      <c r="AY403" s="13" t="s">
        <v>151</v>
      </c>
      <c r="BE403" s="146">
        <f t="shared" si="124"/>
        <v>2570</v>
      </c>
      <c r="BF403" s="146">
        <f t="shared" si="125"/>
        <v>0</v>
      </c>
      <c r="BG403" s="146">
        <f t="shared" si="126"/>
        <v>0</v>
      </c>
      <c r="BH403" s="146">
        <f t="shared" si="127"/>
        <v>0</v>
      </c>
      <c r="BI403" s="146">
        <f t="shared" si="128"/>
        <v>0</v>
      </c>
      <c r="BJ403" s="13" t="s">
        <v>80</v>
      </c>
      <c r="BK403" s="146">
        <f t="shared" si="129"/>
        <v>2570</v>
      </c>
      <c r="BL403" s="13" t="s">
        <v>220</v>
      </c>
      <c r="BM403" s="145" t="s">
        <v>1549</v>
      </c>
    </row>
    <row r="404" spans="2:65" s="1" customFormat="1" ht="16.5" customHeight="1" x14ac:dyDescent="0.2">
      <c r="B404" s="25"/>
      <c r="C404" s="150" t="s">
        <v>1550</v>
      </c>
      <c r="D404" s="150" t="s">
        <v>313</v>
      </c>
      <c r="E404" s="151" t="s">
        <v>1551</v>
      </c>
      <c r="F404" s="152" t="s">
        <v>1552</v>
      </c>
      <c r="G404" s="153" t="s">
        <v>157</v>
      </c>
      <c r="H404" s="154">
        <v>1</v>
      </c>
      <c r="I404" s="155">
        <v>2230</v>
      </c>
      <c r="J404" s="155">
        <f t="shared" si="120"/>
        <v>2230</v>
      </c>
      <c r="K404" s="156"/>
      <c r="L404" s="157"/>
      <c r="M404" s="158" t="s">
        <v>1</v>
      </c>
      <c r="N404" s="159" t="s">
        <v>38</v>
      </c>
      <c r="O404" s="143">
        <v>0</v>
      </c>
      <c r="P404" s="143">
        <f t="shared" si="121"/>
        <v>0</v>
      </c>
      <c r="Q404" s="143">
        <v>2.2000000000000001E-3</v>
      </c>
      <c r="R404" s="143">
        <f t="shared" si="122"/>
        <v>2.2000000000000001E-3</v>
      </c>
      <c r="S404" s="143">
        <v>0</v>
      </c>
      <c r="T404" s="144">
        <f t="shared" si="123"/>
        <v>0</v>
      </c>
      <c r="AR404" s="145" t="s">
        <v>286</v>
      </c>
      <c r="AT404" s="145" t="s">
        <v>313</v>
      </c>
      <c r="AU404" s="145" t="s">
        <v>82</v>
      </c>
      <c r="AY404" s="13" t="s">
        <v>151</v>
      </c>
      <c r="BE404" s="146">
        <f t="shared" si="124"/>
        <v>2230</v>
      </c>
      <c r="BF404" s="146">
        <f t="shared" si="125"/>
        <v>0</v>
      </c>
      <c r="BG404" s="146">
        <f t="shared" si="126"/>
        <v>0</v>
      </c>
      <c r="BH404" s="146">
        <f t="shared" si="127"/>
        <v>0</v>
      </c>
      <c r="BI404" s="146">
        <f t="shared" si="128"/>
        <v>0</v>
      </c>
      <c r="BJ404" s="13" t="s">
        <v>80</v>
      </c>
      <c r="BK404" s="146">
        <f t="shared" si="129"/>
        <v>2230</v>
      </c>
      <c r="BL404" s="13" t="s">
        <v>220</v>
      </c>
      <c r="BM404" s="145" t="s">
        <v>1553</v>
      </c>
    </row>
    <row r="405" spans="2:65" s="1" customFormat="1" ht="24.2" customHeight="1" x14ac:dyDescent="0.2">
      <c r="B405" s="25"/>
      <c r="C405" s="135" t="s">
        <v>1554</v>
      </c>
      <c r="D405" s="135" t="s">
        <v>154</v>
      </c>
      <c r="E405" s="136" t="s">
        <v>443</v>
      </c>
      <c r="F405" s="137" t="s">
        <v>444</v>
      </c>
      <c r="G405" s="138" t="s">
        <v>157</v>
      </c>
      <c r="H405" s="139">
        <v>13</v>
      </c>
      <c r="I405" s="140">
        <v>1490.01</v>
      </c>
      <c r="J405" s="140">
        <f t="shared" si="120"/>
        <v>19370.13</v>
      </c>
      <c r="K405" s="141"/>
      <c r="L405" s="25"/>
      <c r="M405" s="142" t="s">
        <v>1</v>
      </c>
      <c r="N405" s="112" t="s">
        <v>38</v>
      </c>
      <c r="O405" s="143">
        <v>2.9249999999999998</v>
      </c>
      <c r="P405" s="143">
        <f t="shared" si="121"/>
        <v>38.024999999999999</v>
      </c>
      <c r="Q405" s="143">
        <v>4.7281249999999998E-4</v>
      </c>
      <c r="R405" s="143">
        <f t="shared" si="122"/>
        <v>6.1465625000000001E-3</v>
      </c>
      <c r="S405" s="143">
        <v>0</v>
      </c>
      <c r="T405" s="144">
        <f t="shared" si="123"/>
        <v>0</v>
      </c>
      <c r="AR405" s="145" t="s">
        <v>220</v>
      </c>
      <c r="AT405" s="145" t="s">
        <v>154</v>
      </c>
      <c r="AU405" s="145" t="s">
        <v>82</v>
      </c>
      <c r="AY405" s="13" t="s">
        <v>151</v>
      </c>
      <c r="BE405" s="146">
        <f t="shared" si="124"/>
        <v>19370.13</v>
      </c>
      <c r="BF405" s="146">
        <f t="shared" si="125"/>
        <v>0</v>
      </c>
      <c r="BG405" s="146">
        <f t="shared" si="126"/>
        <v>0</v>
      </c>
      <c r="BH405" s="146">
        <f t="shared" si="127"/>
        <v>0</v>
      </c>
      <c r="BI405" s="146">
        <f t="shared" si="128"/>
        <v>0</v>
      </c>
      <c r="BJ405" s="13" t="s">
        <v>80</v>
      </c>
      <c r="BK405" s="146">
        <f t="shared" si="129"/>
        <v>19370.13</v>
      </c>
      <c r="BL405" s="13" t="s">
        <v>220</v>
      </c>
      <c r="BM405" s="145" t="s">
        <v>1555</v>
      </c>
    </row>
    <row r="406" spans="2:65" s="1" customFormat="1" ht="37.9" customHeight="1" x14ac:dyDescent="0.2">
      <c r="B406" s="25"/>
      <c r="C406" s="150" t="s">
        <v>1556</v>
      </c>
      <c r="D406" s="150" t="s">
        <v>313</v>
      </c>
      <c r="E406" s="151" t="s">
        <v>447</v>
      </c>
      <c r="F406" s="152" t="s">
        <v>448</v>
      </c>
      <c r="G406" s="153" t="s">
        <v>157</v>
      </c>
      <c r="H406" s="154">
        <v>13</v>
      </c>
      <c r="I406" s="155">
        <v>4110</v>
      </c>
      <c r="J406" s="155">
        <f t="shared" si="120"/>
        <v>53430</v>
      </c>
      <c r="K406" s="156"/>
      <c r="L406" s="157"/>
      <c r="M406" s="158" t="s">
        <v>1</v>
      </c>
      <c r="N406" s="159" t="s">
        <v>38</v>
      </c>
      <c r="O406" s="143">
        <v>0</v>
      </c>
      <c r="P406" s="143">
        <f t="shared" si="121"/>
        <v>0</v>
      </c>
      <c r="Q406" s="143">
        <v>1.6E-2</v>
      </c>
      <c r="R406" s="143">
        <f t="shared" si="122"/>
        <v>0.20800000000000002</v>
      </c>
      <c r="S406" s="143">
        <v>0</v>
      </c>
      <c r="T406" s="144">
        <f t="shared" si="123"/>
        <v>0</v>
      </c>
      <c r="AR406" s="145" t="s">
        <v>286</v>
      </c>
      <c r="AT406" s="145" t="s">
        <v>313</v>
      </c>
      <c r="AU406" s="145" t="s">
        <v>82</v>
      </c>
      <c r="AY406" s="13" t="s">
        <v>151</v>
      </c>
      <c r="BE406" s="146">
        <f t="shared" si="124"/>
        <v>53430</v>
      </c>
      <c r="BF406" s="146">
        <f t="shared" si="125"/>
        <v>0</v>
      </c>
      <c r="BG406" s="146">
        <f t="shared" si="126"/>
        <v>0</v>
      </c>
      <c r="BH406" s="146">
        <f t="shared" si="127"/>
        <v>0</v>
      </c>
      <c r="BI406" s="146">
        <f t="shared" si="128"/>
        <v>0</v>
      </c>
      <c r="BJ406" s="13" t="s">
        <v>80</v>
      </c>
      <c r="BK406" s="146">
        <f t="shared" si="129"/>
        <v>53430</v>
      </c>
      <c r="BL406" s="13" t="s">
        <v>220</v>
      </c>
      <c r="BM406" s="145" t="s">
        <v>1557</v>
      </c>
    </row>
    <row r="407" spans="2:65" s="1" customFormat="1" ht="24.2" customHeight="1" x14ac:dyDescent="0.2">
      <c r="B407" s="25"/>
      <c r="C407" s="135" t="s">
        <v>1558</v>
      </c>
      <c r="D407" s="135" t="s">
        <v>154</v>
      </c>
      <c r="E407" s="136" t="s">
        <v>1559</v>
      </c>
      <c r="F407" s="137" t="s">
        <v>1560</v>
      </c>
      <c r="G407" s="138" t="s">
        <v>157</v>
      </c>
      <c r="H407" s="139">
        <v>30</v>
      </c>
      <c r="I407" s="140">
        <v>335</v>
      </c>
      <c r="J407" s="140">
        <f t="shared" si="120"/>
        <v>10050</v>
      </c>
      <c r="K407" s="141"/>
      <c r="L407" s="25"/>
      <c r="M407" s="142" t="s">
        <v>1</v>
      </c>
      <c r="N407" s="112" t="s">
        <v>38</v>
      </c>
      <c r="O407" s="143">
        <v>0.71799999999999997</v>
      </c>
      <c r="P407" s="143">
        <f t="shared" si="121"/>
        <v>21.54</v>
      </c>
      <c r="Q407" s="143">
        <v>0</v>
      </c>
      <c r="R407" s="143">
        <f t="shared" si="122"/>
        <v>0</v>
      </c>
      <c r="S407" s="143">
        <v>0</v>
      </c>
      <c r="T407" s="144">
        <f t="shared" si="123"/>
        <v>0</v>
      </c>
      <c r="AR407" s="145" t="s">
        <v>220</v>
      </c>
      <c r="AT407" s="145" t="s">
        <v>154</v>
      </c>
      <c r="AU407" s="145" t="s">
        <v>82</v>
      </c>
      <c r="AY407" s="13" t="s">
        <v>151</v>
      </c>
      <c r="BE407" s="146">
        <f t="shared" si="124"/>
        <v>10050</v>
      </c>
      <c r="BF407" s="146">
        <f t="shared" si="125"/>
        <v>0</v>
      </c>
      <c r="BG407" s="146">
        <f t="shared" si="126"/>
        <v>0</v>
      </c>
      <c r="BH407" s="146">
        <f t="shared" si="127"/>
        <v>0</v>
      </c>
      <c r="BI407" s="146">
        <f t="shared" si="128"/>
        <v>0</v>
      </c>
      <c r="BJ407" s="13" t="s">
        <v>80</v>
      </c>
      <c r="BK407" s="146">
        <f t="shared" si="129"/>
        <v>10050</v>
      </c>
      <c r="BL407" s="13" t="s">
        <v>220</v>
      </c>
      <c r="BM407" s="145" t="s">
        <v>1561</v>
      </c>
    </row>
    <row r="408" spans="2:65" s="1" customFormat="1" ht="24.2" customHeight="1" x14ac:dyDescent="0.2">
      <c r="B408" s="25"/>
      <c r="C408" s="150" t="s">
        <v>1562</v>
      </c>
      <c r="D408" s="150" t="s">
        <v>313</v>
      </c>
      <c r="E408" s="151" t="s">
        <v>1563</v>
      </c>
      <c r="F408" s="152" t="s">
        <v>1564</v>
      </c>
      <c r="G408" s="153" t="s">
        <v>483</v>
      </c>
      <c r="H408" s="154">
        <v>41.844999999999999</v>
      </c>
      <c r="I408" s="155">
        <v>627</v>
      </c>
      <c r="J408" s="155">
        <f t="shared" si="120"/>
        <v>26236.82</v>
      </c>
      <c r="K408" s="156"/>
      <c r="L408" s="157"/>
      <c r="M408" s="158" t="s">
        <v>1</v>
      </c>
      <c r="N408" s="159" t="s">
        <v>38</v>
      </c>
      <c r="O408" s="143">
        <v>0</v>
      </c>
      <c r="P408" s="143">
        <f t="shared" si="121"/>
        <v>0</v>
      </c>
      <c r="Q408" s="143">
        <v>7.0000000000000001E-3</v>
      </c>
      <c r="R408" s="143">
        <f t="shared" si="122"/>
        <v>0.29291499999999998</v>
      </c>
      <c r="S408" s="143">
        <v>0</v>
      </c>
      <c r="T408" s="144">
        <f t="shared" si="123"/>
        <v>0</v>
      </c>
      <c r="AR408" s="145" t="s">
        <v>286</v>
      </c>
      <c r="AT408" s="145" t="s">
        <v>313</v>
      </c>
      <c r="AU408" s="145" t="s">
        <v>82</v>
      </c>
      <c r="AY408" s="13" t="s">
        <v>151</v>
      </c>
      <c r="BE408" s="146">
        <f t="shared" si="124"/>
        <v>26236.82</v>
      </c>
      <c r="BF408" s="146">
        <f t="shared" si="125"/>
        <v>0</v>
      </c>
      <c r="BG408" s="146">
        <f t="shared" si="126"/>
        <v>0</v>
      </c>
      <c r="BH408" s="146">
        <f t="shared" si="127"/>
        <v>0</v>
      </c>
      <c r="BI408" s="146">
        <f t="shared" si="128"/>
        <v>0</v>
      </c>
      <c r="BJ408" s="13" t="s">
        <v>80</v>
      </c>
      <c r="BK408" s="146">
        <f t="shared" si="129"/>
        <v>26236.82</v>
      </c>
      <c r="BL408" s="13" t="s">
        <v>220</v>
      </c>
      <c r="BM408" s="145" t="s">
        <v>1565</v>
      </c>
    </row>
    <row r="409" spans="2:65" s="1" customFormat="1" ht="24.2" customHeight="1" x14ac:dyDescent="0.2">
      <c r="B409" s="25"/>
      <c r="C409" s="150" t="s">
        <v>1566</v>
      </c>
      <c r="D409" s="150" t="s">
        <v>313</v>
      </c>
      <c r="E409" s="151" t="s">
        <v>1567</v>
      </c>
      <c r="F409" s="152" t="s">
        <v>1568</v>
      </c>
      <c r="G409" s="153" t="s">
        <v>157</v>
      </c>
      <c r="H409" s="154">
        <v>60</v>
      </c>
      <c r="I409" s="155">
        <v>50.6</v>
      </c>
      <c r="J409" s="155">
        <f t="shared" si="120"/>
        <v>3036</v>
      </c>
      <c r="K409" s="156"/>
      <c r="L409" s="157"/>
      <c r="M409" s="158" t="s">
        <v>1</v>
      </c>
      <c r="N409" s="159" t="s">
        <v>38</v>
      </c>
      <c r="O409" s="143">
        <v>0</v>
      </c>
      <c r="P409" s="143">
        <f t="shared" si="121"/>
        <v>0</v>
      </c>
      <c r="Q409" s="143">
        <v>6.0000000000000002E-5</v>
      </c>
      <c r="R409" s="143">
        <f t="shared" si="122"/>
        <v>3.5999999999999999E-3</v>
      </c>
      <c r="S409" s="143">
        <v>0</v>
      </c>
      <c r="T409" s="144">
        <f t="shared" si="123"/>
        <v>0</v>
      </c>
      <c r="AR409" s="145" t="s">
        <v>286</v>
      </c>
      <c r="AT409" s="145" t="s">
        <v>313</v>
      </c>
      <c r="AU409" s="145" t="s">
        <v>82</v>
      </c>
      <c r="AY409" s="13" t="s">
        <v>151</v>
      </c>
      <c r="BE409" s="146">
        <f t="shared" si="124"/>
        <v>3036</v>
      </c>
      <c r="BF409" s="146">
        <f t="shared" si="125"/>
        <v>0</v>
      </c>
      <c r="BG409" s="146">
        <f t="shared" si="126"/>
        <v>0</v>
      </c>
      <c r="BH409" s="146">
        <f t="shared" si="127"/>
        <v>0</v>
      </c>
      <c r="BI409" s="146">
        <f t="shared" si="128"/>
        <v>0</v>
      </c>
      <c r="BJ409" s="13" t="s">
        <v>80</v>
      </c>
      <c r="BK409" s="146">
        <f t="shared" si="129"/>
        <v>3036</v>
      </c>
      <c r="BL409" s="13" t="s">
        <v>220</v>
      </c>
      <c r="BM409" s="145" t="s">
        <v>1569</v>
      </c>
    </row>
    <row r="410" spans="2:65" s="1" customFormat="1" ht="24.2" customHeight="1" x14ac:dyDescent="0.2">
      <c r="B410" s="25"/>
      <c r="C410" s="135" t="s">
        <v>1570</v>
      </c>
      <c r="D410" s="135" t="s">
        <v>154</v>
      </c>
      <c r="E410" s="136" t="s">
        <v>1571</v>
      </c>
      <c r="F410" s="137" t="s">
        <v>1572</v>
      </c>
      <c r="G410" s="138" t="s">
        <v>157</v>
      </c>
      <c r="H410" s="139">
        <v>3</v>
      </c>
      <c r="I410" s="140">
        <v>128.44999999999999</v>
      </c>
      <c r="J410" s="140">
        <f t="shared" si="120"/>
        <v>385.35</v>
      </c>
      <c r="K410" s="141"/>
      <c r="L410" s="25"/>
      <c r="M410" s="142" t="s">
        <v>1</v>
      </c>
      <c r="N410" s="112" t="s">
        <v>38</v>
      </c>
      <c r="O410" s="143">
        <v>0.26</v>
      </c>
      <c r="P410" s="143">
        <f t="shared" si="121"/>
        <v>0.78</v>
      </c>
      <c r="Q410" s="143">
        <v>0</v>
      </c>
      <c r="R410" s="143">
        <f t="shared" si="122"/>
        <v>0</v>
      </c>
      <c r="S410" s="143">
        <v>0</v>
      </c>
      <c r="T410" s="144">
        <f t="shared" si="123"/>
        <v>0</v>
      </c>
      <c r="AR410" s="145" t="s">
        <v>220</v>
      </c>
      <c r="AT410" s="145" t="s">
        <v>154</v>
      </c>
      <c r="AU410" s="145" t="s">
        <v>82</v>
      </c>
      <c r="AY410" s="13" t="s">
        <v>151</v>
      </c>
      <c r="BE410" s="146">
        <f t="shared" si="124"/>
        <v>385.35</v>
      </c>
      <c r="BF410" s="146">
        <f t="shared" si="125"/>
        <v>0</v>
      </c>
      <c r="BG410" s="146">
        <f t="shared" si="126"/>
        <v>0</v>
      </c>
      <c r="BH410" s="146">
        <f t="shared" si="127"/>
        <v>0</v>
      </c>
      <c r="BI410" s="146">
        <f t="shared" si="128"/>
        <v>0</v>
      </c>
      <c r="BJ410" s="13" t="s">
        <v>80</v>
      </c>
      <c r="BK410" s="146">
        <f t="shared" si="129"/>
        <v>385.35</v>
      </c>
      <c r="BL410" s="13" t="s">
        <v>220</v>
      </c>
      <c r="BM410" s="145" t="s">
        <v>1573</v>
      </c>
    </row>
    <row r="411" spans="2:65" s="1" customFormat="1" ht="24.2" customHeight="1" x14ac:dyDescent="0.2">
      <c r="B411" s="25"/>
      <c r="C411" s="150" t="s">
        <v>1574</v>
      </c>
      <c r="D411" s="150" t="s">
        <v>313</v>
      </c>
      <c r="E411" s="151" t="s">
        <v>1575</v>
      </c>
      <c r="F411" s="152" t="s">
        <v>1576</v>
      </c>
      <c r="G411" s="153" t="s">
        <v>157</v>
      </c>
      <c r="H411" s="154">
        <v>3</v>
      </c>
      <c r="I411" s="155">
        <v>171</v>
      </c>
      <c r="J411" s="155">
        <f t="shared" si="120"/>
        <v>513</v>
      </c>
      <c r="K411" s="156"/>
      <c r="L411" s="157"/>
      <c r="M411" s="158" t="s">
        <v>1</v>
      </c>
      <c r="N411" s="159" t="s">
        <v>38</v>
      </c>
      <c r="O411" s="143">
        <v>0</v>
      </c>
      <c r="P411" s="143">
        <f t="shared" si="121"/>
        <v>0</v>
      </c>
      <c r="Q411" s="143">
        <v>1.8500000000000001E-3</v>
      </c>
      <c r="R411" s="143">
        <f t="shared" si="122"/>
        <v>5.5500000000000002E-3</v>
      </c>
      <c r="S411" s="143">
        <v>0</v>
      </c>
      <c r="T411" s="144">
        <f t="shared" si="123"/>
        <v>0</v>
      </c>
      <c r="AR411" s="145" t="s">
        <v>286</v>
      </c>
      <c r="AT411" s="145" t="s">
        <v>313</v>
      </c>
      <c r="AU411" s="145" t="s">
        <v>82</v>
      </c>
      <c r="AY411" s="13" t="s">
        <v>151</v>
      </c>
      <c r="BE411" s="146">
        <f t="shared" si="124"/>
        <v>513</v>
      </c>
      <c r="BF411" s="146">
        <f t="shared" si="125"/>
        <v>0</v>
      </c>
      <c r="BG411" s="146">
        <f t="shared" si="126"/>
        <v>0</v>
      </c>
      <c r="BH411" s="146">
        <f t="shared" si="127"/>
        <v>0</v>
      </c>
      <c r="BI411" s="146">
        <f t="shared" si="128"/>
        <v>0</v>
      </c>
      <c r="BJ411" s="13" t="s">
        <v>80</v>
      </c>
      <c r="BK411" s="146">
        <f t="shared" si="129"/>
        <v>513</v>
      </c>
      <c r="BL411" s="13" t="s">
        <v>220</v>
      </c>
      <c r="BM411" s="145" t="s">
        <v>1577</v>
      </c>
    </row>
    <row r="412" spans="2:65" s="1" customFormat="1" ht="24.2" customHeight="1" x14ac:dyDescent="0.2">
      <c r="B412" s="25"/>
      <c r="C412" s="135" t="s">
        <v>1578</v>
      </c>
      <c r="D412" s="135" t="s">
        <v>154</v>
      </c>
      <c r="E412" s="136" t="s">
        <v>1579</v>
      </c>
      <c r="F412" s="137" t="s">
        <v>1580</v>
      </c>
      <c r="G412" s="138" t="s">
        <v>209</v>
      </c>
      <c r="H412" s="139">
        <v>1.06</v>
      </c>
      <c r="I412" s="140">
        <v>1269.6199999999999</v>
      </c>
      <c r="J412" s="140">
        <f t="shared" si="120"/>
        <v>1345.8</v>
      </c>
      <c r="K412" s="141"/>
      <c r="L412" s="25"/>
      <c r="M412" s="142" t="s">
        <v>1</v>
      </c>
      <c r="N412" s="112" t="s">
        <v>38</v>
      </c>
      <c r="O412" s="143">
        <v>2.4209999999999998</v>
      </c>
      <c r="P412" s="143">
        <f t="shared" si="121"/>
        <v>2.5662599999999998</v>
      </c>
      <c r="Q412" s="143">
        <v>0</v>
      </c>
      <c r="R412" s="143">
        <f t="shared" si="122"/>
        <v>0</v>
      </c>
      <c r="S412" s="143">
        <v>0</v>
      </c>
      <c r="T412" s="144">
        <f t="shared" si="123"/>
        <v>0</v>
      </c>
      <c r="AR412" s="145" t="s">
        <v>220</v>
      </c>
      <c r="AT412" s="145" t="s">
        <v>154</v>
      </c>
      <c r="AU412" s="145" t="s">
        <v>82</v>
      </c>
      <c r="AY412" s="13" t="s">
        <v>151</v>
      </c>
      <c r="BE412" s="146">
        <f t="shared" si="124"/>
        <v>1345.8</v>
      </c>
      <c r="BF412" s="146">
        <f t="shared" si="125"/>
        <v>0</v>
      </c>
      <c r="BG412" s="146">
        <f t="shared" si="126"/>
        <v>0</v>
      </c>
      <c r="BH412" s="146">
        <f t="shared" si="127"/>
        <v>0</v>
      </c>
      <c r="BI412" s="146">
        <f t="shared" si="128"/>
        <v>0</v>
      </c>
      <c r="BJ412" s="13" t="s">
        <v>80</v>
      </c>
      <c r="BK412" s="146">
        <f t="shared" si="129"/>
        <v>1345.8</v>
      </c>
      <c r="BL412" s="13" t="s">
        <v>220</v>
      </c>
      <c r="BM412" s="145" t="s">
        <v>1581</v>
      </c>
    </row>
    <row r="413" spans="2:65" s="1" customFormat="1" ht="24.2" customHeight="1" x14ac:dyDescent="0.2">
      <c r="B413" s="25"/>
      <c r="C413" s="135" t="s">
        <v>1582</v>
      </c>
      <c r="D413" s="135" t="s">
        <v>154</v>
      </c>
      <c r="E413" s="136" t="s">
        <v>463</v>
      </c>
      <c r="F413" s="137" t="s">
        <v>464</v>
      </c>
      <c r="G413" s="138" t="s">
        <v>209</v>
      </c>
      <c r="H413" s="139">
        <v>1.06</v>
      </c>
      <c r="I413" s="140">
        <v>679.52</v>
      </c>
      <c r="J413" s="140">
        <f t="shared" si="120"/>
        <v>720.29</v>
      </c>
      <c r="K413" s="141"/>
      <c r="L413" s="25"/>
      <c r="M413" s="142" t="s">
        <v>1</v>
      </c>
      <c r="N413" s="112" t="s">
        <v>38</v>
      </c>
      <c r="O413" s="143">
        <v>1.45</v>
      </c>
      <c r="P413" s="143">
        <f t="shared" si="121"/>
        <v>1.5369999999999999</v>
      </c>
      <c r="Q413" s="143">
        <v>0</v>
      </c>
      <c r="R413" s="143">
        <f t="shared" si="122"/>
        <v>0</v>
      </c>
      <c r="S413" s="143">
        <v>0</v>
      </c>
      <c r="T413" s="144">
        <f t="shared" si="123"/>
        <v>0</v>
      </c>
      <c r="AR413" s="145" t="s">
        <v>220</v>
      </c>
      <c r="AT413" s="145" t="s">
        <v>154</v>
      </c>
      <c r="AU413" s="145" t="s">
        <v>82</v>
      </c>
      <c r="AY413" s="13" t="s">
        <v>151</v>
      </c>
      <c r="BE413" s="146">
        <f t="shared" si="124"/>
        <v>720.29</v>
      </c>
      <c r="BF413" s="146">
        <f t="shared" si="125"/>
        <v>0</v>
      </c>
      <c r="BG413" s="146">
        <f t="shared" si="126"/>
        <v>0</v>
      </c>
      <c r="BH413" s="146">
        <f t="shared" si="127"/>
        <v>0</v>
      </c>
      <c r="BI413" s="146">
        <f t="shared" si="128"/>
        <v>0</v>
      </c>
      <c r="BJ413" s="13" t="s">
        <v>80</v>
      </c>
      <c r="BK413" s="146">
        <f t="shared" si="129"/>
        <v>720.29</v>
      </c>
      <c r="BL413" s="13" t="s">
        <v>220</v>
      </c>
      <c r="BM413" s="145" t="s">
        <v>1583</v>
      </c>
    </row>
    <row r="414" spans="2:65" s="1" customFormat="1" ht="16.5" customHeight="1" x14ac:dyDescent="0.2">
      <c r="B414" s="25"/>
      <c r="C414" s="135" t="s">
        <v>1584</v>
      </c>
      <c r="D414" s="135" t="s">
        <v>154</v>
      </c>
      <c r="E414" s="136" t="s">
        <v>1585</v>
      </c>
      <c r="F414" s="137" t="s">
        <v>1586</v>
      </c>
      <c r="G414" s="138" t="s">
        <v>162</v>
      </c>
      <c r="H414" s="139">
        <v>52.106000000000002</v>
      </c>
      <c r="I414" s="140">
        <v>9000</v>
      </c>
      <c r="J414" s="140">
        <f t="shared" si="120"/>
        <v>468954</v>
      </c>
      <c r="K414" s="141"/>
      <c r="L414" s="25"/>
      <c r="M414" s="142" t="s">
        <v>1</v>
      </c>
      <c r="N414" s="112" t="s">
        <v>38</v>
      </c>
      <c r="O414" s="143">
        <v>0</v>
      </c>
      <c r="P414" s="143">
        <f t="shared" si="121"/>
        <v>0</v>
      </c>
      <c r="Q414" s="143">
        <v>0</v>
      </c>
      <c r="R414" s="143">
        <f t="shared" si="122"/>
        <v>0</v>
      </c>
      <c r="S414" s="143">
        <v>0</v>
      </c>
      <c r="T414" s="144">
        <f t="shared" si="123"/>
        <v>0</v>
      </c>
      <c r="AR414" s="145" t="s">
        <v>220</v>
      </c>
      <c r="AT414" s="145" t="s">
        <v>154</v>
      </c>
      <c r="AU414" s="145" t="s">
        <v>82</v>
      </c>
      <c r="AY414" s="13" t="s">
        <v>151</v>
      </c>
      <c r="BE414" s="146">
        <f t="shared" si="124"/>
        <v>468954</v>
      </c>
      <c r="BF414" s="146">
        <f t="shared" si="125"/>
        <v>0</v>
      </c>
      <c r="BG414" s="146">
        <f t="shared" si="126"/>
        <v>0</v>
      </c>
      <c r="BH414" s="146">
        <f t="shared" si="127"/>
        <v>0</v>
      </c>
      <c r="BI414" s="146">
        <f t="shared" si="128"/>
        <v>0</v>
      </c>
      <c r="BJ414" s="13" t="s">
        <v>80</v>
      </c>
      <c r="BK414" s="146">
        <f t="shared" si="129"/>
        <v>468954</v>
      </c>
      <c r="BL414" s="13" t="s">
        <v>220</v>
      </c>
      <c r="BM414" s="145" t="s">
        <v>1587</v>
      </c>
    </row>
    <row r="415" spans="2:65" s="1" customFormat="1" ht="16.5" customHeight="1" x14ac:dyDescent="0.2">
      <c r="B415" s="25"/>
      <c r="C415" s="135" t="s">
        <v>1588</v>
      </c>
      <c r="D415" s="135" t="s">
        <v>154</v>
      </c>
      <c r="E415" s="136" t="s">
        <v>1589</v>
      </c>
      <c r="F415" s="137" t="s">
        <v>1590</v>
      </c>
      <c r="G415" s="138" t="s">
        <v>162</v>
      </c>
      <c r="H415" s="139">
        <v>13.23</v>
      </c>
      <c r="I415" s="140">
        <v>15000</v>
      </c>
      <c r="J415" s="140">
        <f t="shared" si="120"/>
        <v>198450</v>
      </c>
      <c r="K415" s="141"/>
      <c r="L415" s="25"/>
      <c r="M415" s="142" t="s">
        <v>1</v>
      </c>
      <c r="N415" s="112" t="s">
        <v>38</v>
      </c>
      <c r="O415" s="143">
        <v>0</v>
      </c>
      <c r="P415" s="143">
        <f t="shared" si="121"/>
        <v>0</v>
      </c>
      <c r="Q415" s="143">
        <v>0</v>
      </c>
      <c r="R415" s="143">
        <f t="shared" si="122"/>
        <v>0</v>
      </c>
      <c r="S415" s="143">
        <v>0</v>
      </c>
      <c r="T415" s="144">
        <f t="shared" si="123"/>
        <v>0</v>
      </c>
      <c r="AR415" s="145" t="s">
        <v>220</v>
      </c>
      <c r="AT415" s="145" t="s">
        <v>154</v>
      </c>
      <c r="AU415" s="145" t="s">
        <v>82</v>
      </c>
      <c r="AY415" s="13" t="s">
        <v>151</v>
      </c>
      <c r="BE415" s="146">
        <f t="shared" si="124"/>
        <v>198450</v>
      </c>
      <c r="BF415" s="146">
        <f t="shared" si="125"/>
        <v>0</v>
      </c>
      <c r="BG415" s="146">
        <f t="shared" si="126"/>
        <v>0</v>
      </c>
      <c r="BH415" s="146">
        <f t="shared" si="127"/>
        <v>0</v>
      </c>
      <c r="BI415" s="146">
        <f t="shared" si="128"/>
        <v>0</v>
      </c>
      <c r="BJ415" s="13" t="s">
        <v>80</v>
      </c>
      <c r="BK415" s="146">
        <f t="shared" si="129"/>
        <v>198450</v>
      </c>
      <c r="BL415" s="13" t="s">
        <v>220</v>
      </c>
      <c r="BM415" s="145" t="s">
        <v>1591</v>
      </c>
    </row>
    <row r="416" spans="2:65" s="11" customFormat="1" ht="22.9" customHeight="1" x14ac:dyDescent="0.2">
      <c r="B416" s="124"/>
      <c r="D416" s="125" t="s">
        <v>72</v>
      </c>
      <c r="E416" s="133" t="s">
        <v>1592</v>
      </c>
      <c r="F416" s="133" t="s">
        <v>1593</v>
      </c>
      <c r="J416" s="134">
        <f>BK416</f>
        <v>184942.16999999998</v>
      </c>
      <c r="L416" s="124"/>
      <c r="M416" s="128"/>
      <c r="P416" s="129">
        <f>SUM(P417:P426)</f>
        <v>79.396720000000002</v>
      </c>
      <c r="R416" s="129">
        <f>SUM(R417:R426)</f>
        <v>7.029131999999999E-2</v>
      </c>
      <c r="T416" s="130">
        <f>SUM(T417:T426)</f>
        <v>0</v>
      </c>
      <c r="AR416" s="125" t="s">
        <v>82</v>
      </c>
      <c r="AT416" s="131" t="s">
        <v>72</v>
      </c>
      <c r="AU416" s="131" t="s">
        <v>80</v>
      </c>
      <c r="AY416" s="125" t="s">
        <v>151</v>
      </c>
      <c r="BK416" s="132">
        <f>SUM(BK417:BK426)</f>
        <v>184942.16999999998</v>
      </c>
    </row>
    <row r="417" spans="2:65" s="1" customFormat="1" ht="24.2" customHeight="1" x14ac:dyDescent="0.2">
      <c r="B417" s="25"/>
      <c r="C417" s="135" t="s">
        <v>1594</v>
      </c>
      <c r="D417" s="135" t="s">
        <v>154</v>
      </c>
      <c r="E417" s="136" t="s">
        <v>1595</v>
      </c>
      <c r="F417" s="137" t="s">
        <v>1596</v>
      </c>
      <c r="G417" s="138" t="s">
        <v>483</v>
      </c>
      <c r="H417" s="139">
        <v>11.67</v>
      </c>
      <c r="I417" s="140">
        <v>1788.75</v>
      </c>
      <c r="J417" s="140">
        <f t="shared" ref="J417:J426" si="130">ROUND(I417*H417,2)</f>
        <v>20874.71</v>
      </c>
      <c r="K417" s="141"/>
      <c r="L417" s="25"/>
      <c r="M417" s="142" t="s">
        <v>1</v>
      </c>
      <c r="N417" s="112" t="s">
        <v>38</v>
      </c>
      <c r="O417" s="143">
        <v>2.6</v>
      </c>
      <c r="P417" s="143">
        <f t="shared" ref="P417:P426" si="131">O417*H417</f>
        <v>30.342000000000002</v>
      </c>
      <c r="Q417" s="143">
        <v>3.9599999999999998E-4</v>
      </c>
      <c r="R417" s="143">
        <f t="shared" ref="R417:R426" si="132">Q417*H417</f>
        <v>4.6213199999999999E-3</v>
      </c>
      <c r="S417" s="143">
        <v>0</v>
      </c>
      <c r="T417" s="144">
        <f t="shared" ref="T417:T426" si="133">S417*H417</f>
        <v>0</v>
      </c>
      <c r="AR417" s="145" t="s">
        <v>220</v>
      </c>
      <c r="AT417" s="145" t="s">
        <v>154</v>
      </c>
      <c r="AU417" s="145" t="s">
        <v>82</v>
      </c>
      <c r="AY417" s="13" t="s">
        <v>151</v>
      </c>
      <c r="BE417" s="146">
        <f t="shared" ref="BE417:BE426" si="134">IF(N417="základní",J417,0)</f>
        <v>20874.71</v>
      </c>
      <c r="BF417" s="146">
        <f t="shared" ref="BF417:BF426" si="135">IF(N417="snížená",J417,0)</f>
        <v>0</v>
      </c>
      <c r="BG417" s="146">
        <f t="shared" ref="BG417:BG426" si="136">IF(N417="zákl. přenesená",J417,0)</f>
        <v>0</v>
      </c>
      <c r="BH417" s="146">
        <f t="shared" ref="BH417:BH426" si="137">IF(N417="sníž. přenesená",J417,0)</f>
        <v>0</v>
      </c>
      <c r="BI417" s="146">
        <f t="shared" ref="BI417:BI426" si="138">IF(N417="nulová",J417,0)</f>
        <v>0</v>
      </c>
      <c r="BJ417" s="13" t="s">
        <v>80</v>
      </c>
      <c r="BK417" s="146">
        <f t="shared" ref="BK417:BK426" si="139">ROUND(I417*H417,2)</f>
        <v>20874.71</v>
      </c>
      <c r="BL417" s="13" t="s">
        <v>220</v>
      </c>
      <c r="BM417" s="145" t="s">
        <v>1597</v>
      </c>
    </row>
    <row r="418" spans="2:65" s="1" customFormat="1" ht="24.2" customHeight="1" x14ac:dyDescent="0.2">
      <c r="B418" s="25"/>
      <c r="C418" s="150" t="s">
        <v>1598</v>
      </c>
      <c r="D418" s="150" t="s">
        <v>313</v>
      </c>
      <c r="E418" s="151" t="s">
        <v>1599</v>
      </c>
      <c r="F418" s="152" t="s">
        <v>1600</v>
      </c>
      <c r="G418" s="153" t="s">
        <v>483</v>
      </c>
      <c r="H418" s="154">
        <v>11.67</v>
      </c>
      <c r="I418" s="155">
        <v>10700</v>
      </c>
      <c r="J418" s="155">
        <f t="shared" si="130"/>
        <v>124869</v>
      </c>
      <c r="K418" s="156"/>
      <c r="L418" s="157"/>
      <c r="M418" s="158" t="s">
        <v>1</v>
      </c>
      <c r="N418" s="159" t="s">
        <v>38</v>
      </c>
      <c r="O418" s="143">
        <v>0</v>
      </c>
      <c r="P418" s="143">
        <f t="shared" si="131"/>
        <v>0</v>
      </c>
      <c r="Q418" s="143">
        <v>0</v>
      </c>
      <c r="R418" s="143">
        <f t="shared" si="132"/>
        <v>0</v>
      </c>
      <c r="S418" s="143">
        <v>0</v>
      </c>
      <c r="T418" s="144">
        <f t="shared" si="133"/>
        <v>0</v>
      </c>
      <c r="AR418" s="145" t="s">
        <v>286</v>
      </c>
      <c r="AT418" s="145" t="s">
        <v>313</v>
      </c>
      <c r="AU418" s="145" t="s">
        <v>82</v>
      </c>
      <c r="AY418" s="13" t="s">
        <v>151</v>
      </c>
      <c r="BE418" s="146">
        <f t="shared" si="134"/>
        <v>124869</v>
      </c>
      <c r="BF418" s="146">
        <f t="shared" si="135"/>
        <v>0</v>
      </c>
      <c r="BG418" s="146">
        <f t="shared" si="136"/>
        <v>0</v>
      </c>
      <c r="BH418" s="146">
        <f t="shared" si="137"/>
        <v>0</v>
      </c>
      <c r="BI418" s="146">
        <f t="shared" si="138"/>
        <v>0</v>
      </c>
      <c r="BJ418" s="13" t="s">
        <v>80</v>
      </c>
      <c r="BK418" s="146">
        <f t="shared" si="139"/>
        <v>124869</v>
      </c>
      <c r="BL418" s="13" t="s">
        <v>220</v>
      </c>
      <c r="BM418" s="145" t="s">
        <v>1601</v>
      </c>
    </row>
    <row r="419" spans="2:65" s="1" customFormat="1" ht="24.2" customHeight="1" x14ac:dyDescent="0.2">
      <c r="B419" s="25"/>
      <c r="C419" s="135" t="s">
        <v>1602</v>
      </c>
      <c r="D419" s="135" t="s">
        <v>154</v>
      </c>
      <c r="E419" s="136" t="s">
        <v>1603</v>
      </c>
      <c r="F419" s="137" t="s">
        <v>1604</v>
      </c>
      <c r="G419" s="138" t="s">
        <v>483</v>
      </c>
      <c r="H419" s="139">
        <v>5</v>
      </c>
      <c r="I419" s="140">
        <v>191</v>
      </c>
      <c r="J419" s="140">
        <f t="shared" si="130"/>
        <v>955</v>
      </c>
      <c r="K419" s="141"/>
      <c r="L419" s="25"/>
      <c r="M419" s="142" t="s">
        <v>1</v>
      </c>
      <c r="N419" s="112" t="s">
        <v>38</v>
      </c>
      <c r="O419" s="143">
        <v>0.42699999999999999</v>
      </c>
      <c r="P419" s="143">
        <f t="shared" si="131"/>
        <v>2.1349999999999998</v>
      </c>
      <c r="Q419" s="143">
        <v>0</v>
      </c>
      <c r="R419" s="143">
        <f t="shared" si="132"/>
        <v>0</v>
      </c>
      <c r="S419" s="143">
        <v>0</v>
      </c>
      <c r="T419" s="144">
        <f t="shared" si="133"/>
        <v>0</v>
      </c>
      <c r="AR419" s="145" t="s">
        <v>220</v>
      </c>
      <c r="AT419" s="145" t="s">
        <v>154</v>
      </c>
      <c r="AU419" s="145" t="s">
        <v>82</v>
      </c>
      <c r="AY419" s="13" t="s">
        <v>151</v>
      </c>
      <c r="BE419" s="146">
        <f t="shared" si="134"/>
        <v>955</v>
      </c>
      <c r="BF419" s="146">
        <f t="shared" si="135"/>
        <v>0</v>
      </c>
      <c r="BG419" s="146">
        <f t="shared" si="136"/>
        <v>0</v>
      </c>
      <c r="BH419" s="146">
        <f t="shared" si="137"/>
        <v>0</v>
      </c>
      <c r="BI419" s="146">
        <f t="shared" si="138"/>
        <v>0</v>
      </c>
      <c r="BJ419" s="13" t="s">
        <v>80</v>
      </c>
      <c r="BK419" s="146">
        <f t="shared" si="139"/>
        <v>955</v>
      </c>
      <c r="BL419" s="13" t="s">
        <v>220</v>
      </c>
      <c r="BM419" s="145" t="s">
        <v>1605</v>
      </c>
    </row>
    <row r="420" spans="2:65" s="1" customFormat="1" ht="24.2" customHeight="1" x14ac:dyDescent="0.2">
      <c r="B420" s="25"/>
      <c r="C420" s="150" t="s">
        <v>1606</v>
      </c>
      <c r="D420" s="150" t="s">
        <v>313</v>
      </c>
      <c r="E420" s="151" t="s">
        <v>1607</v>
      </c>
      <c r="F420" s="152" t="s">
        <v>1608</v>
      </c>
      <c r="G420" s="153" t="s">
        <v>483</v>
      </c>
      <c r="H420" s="154">
        <v>5</v>
      </c>
      <c r="I420" s="155">
        <v>1272</v>
      </c>
      <c r="J420" s="155">
        <f t="shared" si="130"/>
        <v>6360</v>
      </c>
      <c r="K420" s="156"/>
      <c r="L420" s="157"/>
      <c r="M420" s="158" t="s">
        <v>1</v>
      </c>
      <c r="N420" s="159" t="s">
        <v>38</v>
      </c>
      <c r="O420" s="143">
        <v>0</v>
      </c>
      <c r="P420" s="143">
        <f t="shared" si="131"/>
        <v>0</v>
      </c>
      <c r="Q420" s="143">
        <v>0</v>
      </c>
      <c r="R420" s="143">
        <f t="shared" si="132"/>
        <v>0</v>
      </c>
      <c r="S420" s="143">
        <v>0</v>
      </c>
      <c r="T420" s="144">
        <f t="shared" si="133"/>
        <v>0</v>
      </c>
      <c r="AR420" s="145" t="s">
        <v>286</v>
      </c>
      <c r="AT420" s="145" t="s">
        <v>313</v>
      </c>
      <c r="AU420" s="145" t="s">
        <v>82</v>
      </c>
      <c r="AY420" s="13" t="s">
        <v>151</v>
      </c>
      <c r="BE420" s="146">
        <f t="shared" si="134"/>
        <v>6360</v>
      </c>
      <c r="BF420" s="146">
        <f t="shared" si="135"/>
        <v>0</v>
      </c>
      <c r="BG420" s="146">
        <f t="shared" si="136"/>
        <v>0</v>
      </c>
      <c r="BH420" s="146">
        <f t="shared" si="137"/>
        <v>0</v>
      </c>
      <c r="BI420" s="146">
        <f t="shared" si="138"/>
        <v>0</v>
      </c>
      <c r="BJ420" s="13" t="s">
        <v>80</v>
      </c>
      <c r="BK420" s="146">
        <f t="shared" si="139"/>
        <v>6360</v>
      </c>
      <c r="BL420" s="13" t="s">
        <v>220</v>
      </c>
      <c r="BM420" s="145" t="s">
        <v>1609</v>
      </c>
    </row>
    <row r="421" spans="2:65" s="1" customFormat="1" ht="16.5" customHeight="1" x14ac:dyDescent="0.2">
      <c r="B421" s="25"/>
      <c r="C421" s="135" t="s">
        <v>1610</v>
      </c>
      <c r="D421" s="135" t="s">
        <v>154</v>
      </c>
      <c r="E421" s="136" t="s">
        <v>1611</v>
      </c>
      <c r="F421" s="137" t="s">
        <v>1612</v>
      </c>
      <c r="G421" s="138" t="s">
        <v>483</v>
      </c>
      <c r="H421" s="139">
        <v>10.84</v>
      </c>
      <c r="I421" s="140">
        <v>1922.8</v>
      </c>
      <c r="J421" s="140">
        <f t="shared" si="130"/>
        <v>20843.150000000001</v>
      </c>
      <c r="K421" s="141"/>
      <c r="L421" s="25"/>
      <c r="M421" s="142" t="s">
        <v>1</v>
      </c>
      <c r="N421" s="112" t="s">
        <v>38</v>
      </c>
      <c r="O421" s="143">
        <v>4.3</v>
      </c>
      <c r="P421" s="143">
        <f t="shared" si="131"/>
        <v>46.611999999999995</v>
      </c>
      <c r="Q421" s="143">
        <v>0</v>
      </c>
      <c r="R421" s="143">
        <f t="shared" si="132"/>
        <v>0</v>
      </c>
      <c r="S421" s="143">
        <v>0</v>
      </c>
      <c r="T421" s="144">
        <f t="shared" si="133"/>
        <v>0</v>
      </c>
      <c r="AR421" s="145" t="s">
        <v>220</v>
      </c>
      <c r="AT421" s="145" t="s">
        <v>154</v>
      </c>
      <c r="AU421" s="145" t="s">
        <v>82</v>
      </c>
      <c r="AY421" s="13" t="s">
        <v>151</v>
      </c>
      <c r="BE421" s="146">
        <f t="shared" si="134"/>
        <v>20843.150000000001</v>
      </c>
      <c r="BF421" s="146">
        <f t="shared" si="135"/>
        <v>0</v>
      </c>
      <c r="BG421" s="146">
        <f t="shared" si="136"/>
        <v>0</v>
      </c>
      <c r="BH421" s="146">
        <f t="shared" si="137"/>
        <v>0</v>
      </c>
      <c r="BI421" s="146">
        <f t="shared" si="138"/>
        <v>0</v>
      </c>
      <c r="BJ421" s="13" t="s">
        <v>80</v>
      </c>
      <c r="BK421" s="146">
        <f t="shared" si="139"/>
        <v>20843.150000000001</v>
      </c>
      <c r="BL421" s="13" t="s">
        <v>220</v>
      </c>
      <c r="BM421" s="145" t="s">
        <v>1613</v>
      </c>
    </row>
    <row r="422" spans="2:65" s="1" customFormat="1" ht="16.5" customHeight="1" x14ac:dyDescent="0.2">
      <c r="B422" s="25"/>
      <c r="C422" s="150" t="s">
        <v>1614</v>
      </c>
      <c r="D422" s="150" t="s">
        <v>313</v>
      </c>
      <c r="E422" s="151" t="s">
        <v>1615</v>
      </c>
      <c r="F422" s="152" t="s">
        <v>1616</v>
      </c>
      <c r="G422" s="153" t="s">
        <v>157</v>
      </c>
      <c r="H422" s="154">
        <v>11</v>
      </c>
      <c r="I422" s="155">
        <v>764</v>
      </c>
      <c r="J422" s="155">
        <f t="shared" si="130"/>
        <v>8404</v>
      </c>
      <c r="K422" s="156"/>
      <c r="L422" s="157"/>
      <c r="M422" s="158" t="s">
        <v>1</v>
      </c>
      <c r="N422" s="159" t="s">
        <v>38</v>
      </c>
      <c r="O422" s="143">
        <v>0</v>
      </c>
      <c r="P422" s="143">
        <f t="shared" si="131"/>
        <v>0</v>
      </c>
      <c r="Q422" s="143">
        <v>5.8999999999999999E-3</v>
      </c>
      <c r="R422" s="143">
        <f t="shared" si="132"/>
        <v>6.4899999999999999E-2</v>
      </c>
      <c r="S422" s="143">
        <v>0</v>
      </c>
      <c r="T422" s="144">
        <f t="shared" si="133"/>
        <v>0</v>
      </c>
      <c r="AR422" s="145" t="s">
        <v>286</v>
      </c>
      <c r="AT422" s="145" t="s">
        <v>313</v>
      </c>
      <c r="AU422" s="145" t="s">
        <v>82</v>
      </c>
      <c r="AY422" s="13" t="s">
        <v>151</v>
      </c>
      <c r="BE422" s="146">
        <f t="shared" si="134"/>
        <v>8404</v>
      </c>
      <c r="BF422" s="146">
        <f t="shared" si="135"/>
        <v>0</v>
      </c>
      <c r="BG422" s="146">
        <f t="shared" si="136"/>
        <v>0</v>
      </c>
      <c r="BH422" s="146">
        <f t="shared" si="137"/>
        <v>0</v>
      </c>
      <c r="BI422" s="146">
        <f t="shared" si="138"/>
        <v>0</v>
      </c>
      <c r="BJ422" s="13" t="s">
        <v>80</v>
      </c>
      <c r="BK422" s="146">
        <f t="shared" si="139"/>
        <v>8404</v>
      </c>
      <c r="BL422" s="13" t="s">
        <v>220</v>
      </c>
      <c r="BM422" s="145" t="s">
        <v>1617</v>
      </c>
    </row>
    <row r="423" spans="2:65" s="1" customFormat="1" ht="16.5" customHeight="1" x14ac:dyDescent="0.2">
      <c r="B423" s="25"/>
      <c r="C423" s="150" t="s">
        <v>1618</v>
      </c>
      <c r="D423" s="150" t="s">
        <v>313</v>
      </c>
      <c r="E423" s="151" t="s">
        <v>1619</v>
      </c>
      <c r="F423" s="152" t="s">
        <v>1620</v>
      </c>
      <c r="G423" s="153" t="s">
        <v>1621</v>
      </c>
      <c r="H423" s="154">
        <v>11</v>
      </c>
      <c r="I423" s="155">
        <v>108</v>
      </c>
      <c r="J423" s="155">
        <f t="shared" si="130"/>
        <v>1188</v>
      </c>
      <c r="K423" s="156"/>
      <c r="L423" s="157"/>
      <c r="M423" s="158" t="s">
        <v>1</v>
      </c>
      <c r="N423" s="159" t="s">
        <v>38</v>
      </c>
      <c r="O423" s="143">
        <v>0</v>
      </c>
      <c r="P423" s="143">
        <f t="shared" si="131"/>
        <v>0</v>
      </c>
      <c r="Q423" s="143">
        <v>4.0000000000000003E-5</v>
      </c>
      <c r="R423" s="143">
        <f t="shared" si="132"/>
        <v>4.4000000000000002E-4</v>
      </c>
      <c r="S423" s="143">
        <v>0</v>
      </c>
      <c r="T423" s="144">
        <f t="shared" si="133"/>
        <v>0</v>
      </c>
      <c r="AR423" s="145" t="s">
        <v>286</v>
      </c>
      <c r="AT423" s="145" t="s">
        <v>313</v>
      </c>
      <c r="AU423" s="145" t="s">
        <v>82</v>
      </c>
      <c r="AY423" s="13" t="s">
        <v>151</v>
      </c>
      <c r="BE423" s="146">
        <f t="shared" si="134"/>
        <v>1188</v>
      </c>
      <c r="BF423" s="146">
        <f t="shared" si="135"/>
        <v>0</v>
      </c>
      <c r="BG423" s="146">
        <f t="shared" si="136"/>
        <v>0</v>
      </c>
      <c r="BH423" s="146">
        <f t="shared" si="137"/>
        <v>0</v>
      </c>
      <c r="BI423" s="146">
        <f t="shared" si="138"/>
        <v>0</v>
      </c>
      <c r="BJ423" s="13" t="s">
        <v>80</v>
      </c>
      <c r="BK423" s="146">
        <f t="shared" si="139"/>
        <v>1188</v>
      </c>
      <c r="BL423" s="13" t="s">
        <v>220</v>
      </c>
      <c r="BM423" s="145" t="s">
        <v>1622</v>
      </c>
    </row>
    <row r="424" spans="2:65" s="1" customFormat="1" ht="16.5" customHeight="1" x14ac:dyDescent="0.2">
      <c r="B424" s="25"/>
      <c r="C424" s="150" t="s">
        <v>1623</v>
      </c>
      <c r="D424" s="150" t="s">
        <v>313</v>
      </c>
      <c r="E424" s="151" t="s">
        <v>1624</v>
      </c>
      <c r="F424" s="152" t="s">
        <v>1625</v>
      </c>
      <c r="G424" s="153" t="s">
        <v>1621</v>
      </c>
      <c r="H424" s="154">
        <v>11</v>
      </c>
      <c r="I424" s="155">
        <v>117</v>
      </c>
      <c r="J424" s="155">
        <f t="shared" si="130"/>
        <v>1287</v>
      </c>
      <c r="K424" s="156"/>
      <c r="L424" s="157"/>
      <c r="M424" s="158" t="s">
        <v>1</v>
      </c>
      <c r="N424" s="159" t="s">
        <v>38</v>
      </c>
      <c r="O424" s="143">
        <v>0</v>
      </c>
      <c r="P424" s="143">
        <f t="shared" si="131"/>
        <v>0</v>
      </c>
      <c r="Q424" s="143">
        <v>3.0000000000000001E-5</v>
      </c>
      <c r="R424" s="143">
        <f t="shared" si="132"/>
        <v>3.3E-4</v>
      </c>
      <c r="S424" s="143">
        <v>0</v>
      </c>
      <c r="T424" s="144">
        <f t="shared" si="133"/>
        <v>0</v>
      </c>
      <c r="AR424" s="145" t="s">
        <v>286</v>
      </c>
      <c r="AT424" s="145" t="s">
        <v>313</v>
      </c>
      <c r="AU424" s="145" t="s">
        <v>82</v>
      </c>
      <c r="AY424" s="13" t="s">
        <v>151</v>
      </c>
      <c r="BE424" s="146">
        <f t="shared" si="134"/>
        <v>1287</v>
      </c>
      <c r="BF424" s="146">
        <f t="shared" si="135"/>
        <v>0</v>
      </c>
      <c r="BG424" s="146">
        <f t="shared" si="136"/>
        <v>0</v>
      </c>
      <c r="BH424" s="146">
        <f t="shared" si="137"/>
        <v>0</v>
      </c>
      <c r="BI424" s="146">
        <f t="shared" si="138"/>
        <v>0</v>
      </c>
      <c r="BJ424" s="13" t="s">
        <v>80</v>
      </c>
      <c r="BK424" s="146">
        <f t="shared" si="139"/>
        <v>1287</v>
      </c>
      <c r="BL424" s="13" t="s">
        <v>220</v>
      </c>
      <c r="BM424" s="145" t="s">
        <v>1626</v>
      </c>
    </row>
    <row r="425" spans="2:65" s="1" customFormat="1" ht="24.2" customHeight="1" x14ac:dyDescent="0.2">
      <c r="B425" s="25"/>
      <c r="C425" s="135" t="s">
        <v>1627</v>
      </c>
      <c r="D425" s="135" t="s">
        <v>154</v>
      </c>
      <c r="E425" s="136" t="s">
        <v>1628</v>
      </c>
      <c r="F425" s="137" t="s">
        <v>1629</v>
      </c>
      <c r="G425" s="138" t="s">
        <v>209</v>
      </c>
      <c r="H425" s="139">
        <v>7.0000000000000007E-2</v>
      </c>
      <c r="I425" s="140">
        <v>1652.98</v>
      </c>
      <c r="J425" s="140">
        <f t="shared" si="130"/>
        <v>115.71</v>
      </c>
      <c r="K425" s="141"/>
      <c r="L425" s="25"/>
      <c r="M425" s="142" t="s">
        <v>1</v>
      </c>
      <c r="N425" s="112" t="s">
        <v>38</v>
      </c>
      <c r="O425" s="143">
        <v>3.0059999999999998</v>
      </c>
      <c r="P425" s="143">
        <f t="shared" si="131"/>
        <v>0.21042</v>
      </c>
      <c r="Q425" s="143">
        <v>0</v>
      </c>
      <c r="R425" s="143">
        <f t="shared" si="132"/>
        <v>0</v>
      </c>
      <c r="S425" s="143">
        <v>0</v>
      </c>
      <c r="T425" s="144">
        <f t="shared" si="133"/>
        <v>0</v>
      </c>
      <c r="AR425" s="145" t="s">
        <v>220</v>
      </c>
      <c r="AT425" s="145" t="s">
        <v>154</v>
      </c>
      <c r="AU425" s="145" t="s">
        <v>82</v>
      </c>
      <c r="AY425" s="13" t="s">
        <v>151</v>
      </c>
      <c r="BE425" s="146">
        <f t="shared" si="134"/>
        <v>115.71</v>
      </c>
      <c r="BF425" s="146">
        <f t="shared" si="135"/>
        <v>0</v>
      </c>
      <c r="BG425" s="146">
        <f t="shared" si="136"/>
        <v>0</v>
      </c>
      <c r="BH425" s="146">
        <f t="shared" si="137"/>
        <v>0</v>
      </c>
      <c r="BI425" s="146">
        <f t="shared" si="138"/>
        <v>0</v>
      </c>
      <c r="BJ425" s="13" t="s">
        <v>80</v>
      </c>
      <c r="BK425" s="146">
        <f t="shared" si="139"/>
        <v>115.71</v>
      </c>
      <c r="BL425" s="13" t="s">
        <v>220</v>
      </c>
      <c r="BM425" s="145" t="s">
        <v>1630</v>
      </c>
    </row>
    <row r="426" spans="2:65" s="1" customFormat="1" ht="24.2" customHeight="1" x14ac:dyDescent="0.2">
      <c r="B426" s="25"/>
      <c r="C426" s="135" t="s">
        <v>1631</v>
      </c>
      <c r="D426" s="135" t="s">
        <v>154</v>
      </c>
      <c r="E426" s="136" t="s">
        <v>1632</v>
      </c>
      <c r="F426" s="137" t="s">
        <v>1633</v>
      </c>
      <c r="G426" s="138" t="s">
        <v>209</v>
      </c>
      <c r="H426" s="139">
        <v>7.0000000000000007E-2</v>
      </c>
      <c r="I426" s="140">
        <v>651.4</v>
      </c>
      <c r="J426" s="140">
        <f t="shared" si="130"/>
        <v>45.6</v>
      </c>
      <c r="K426" s="141"/>
      <c r="L426" s="25"/>
      <c r="M426" s="142" t="s">
        <v>1</v>
      </c>
      <c r="N426" s="112" t="s">
        <v>38</v>
      </c>
      <c r="O426" s="143">
        <v>1.39</v>
      </c>
      <c r="P426" s="143">
        <f t="shared" si="131"/>
        <v>9.7299999999999998E-2</v>
      </c>
      <c r="Q426" s="143">
        <v>0</v>
      </c>
      <c r="R426" s="143">
        <f t="shared" si="132"/>
        <v>0</v>
      </c>
      <c r="S426" s="143">
        <v>0</v>
      </c>
      <c r="T426" s="144">
        <f t="shared" si="133"/>
        <v>0</v>
      </c>
      <c r="AR426" s="145" t="s">
        <v>220</v>
      </c>
      <c r="AT426" s="145" t="s">
        <v>154</v>
      </c>
      <c r="AU426" s="145" t="s">
        <v>82</v>
      </c>
      <c r="AY426" s="13" t="s">
        <v>151</v>
      </c>
      <c r="BE426" s="146">
        <f t="shared" si="134"/>
        <v>45.6</v>
      </c>
      <c r="BF426" s="146">
        <f t="shared" si="135"/>
        <v>0</v>
      </c>
      <c r="BG426" s="146">
        <f t="shared" si="136"/>
        <v>0</v>
      </c>
      <c r="BH426" s="146">
        <f t="shared" si="137"/>
        <v>0</v>
      </c>
      <c r="BI426" s="146">
        <f t="shared" si="138"/>
        <v>0</v>
      </c>
      <c r="BJ426" s="13" t="s">
        <v>80</v>
      </c>
      <c r="BK426" s="146">
        <f t="shared" si="139"/>
        <v>45.6</v>
      </c>
      <c r="BL426" s="13" t="s">
        <v>220</v>
      </c>
      <c r="BM426" s="145" t="s">
        <v>1634</v>
      </c>
    </row>
    <row r="427" spans="2:65" s="11" customFormat="1" ht="22.9" customHeight="1" x14ac:dyDescent="0.2">
      <c r="B427" s="124"/>
      <c r="D427" s="125" t="s">
        <v>72</v>
      </c>
      <c r="E427" s="133" t="s">
        <v>466</v>
      </c>
      <c r="F427" s="133" t="s">
        <v>467</v>
      </c>
      <c r="J427" s="134">
        <f>BK427</f>
        <v>52401.24</v>
      </c>
      <c r="L427" s="124"/>
      <c r="M427" s="128"/>
      <c r="P427" s="129">
        <f>SUM(P428:P437)</f>
        <v>27.862964999999999</v>
      </c>
      <c r="R427" s="129">
        <f>SUM(R428:R437)</f>
        <v>0.72892218999999991</v>
      </c>
      <c r="T427" s="130">
        <f>SUM(T428:T437)</f>
        <v>0</v>
      </c>
      <c r="AR427" s="125" t="s">
        <v>82</v>
      </c>
      <c r="AT427" s="131" t="s">
        <v>72</v>
      </c>
      <c r="AU427" s="131" t="s">
        <v>80</v>
      </c>
      <c r="AY427" s="125" t="s">
        <v>151</v>
      </c>
      <c r="BK427" s="132">
        <f>SUM(BK428:BK437)</f>
        <v>52401.24</v>
      </c>
    </row>
    <row r="428" spans="2:65" s="1" customFormat="1" ht="16.5" customHeight="1" x14ac:dyDescent="0.2">
      <c r="B428" s="25"/>
      <c r="C428" s="135" t="s">
        <v>1635</v>
      </c>
      <c r="D428" s="135" t="s">
        <v>154</v>
      </c>
      <c r="E428" s="136" t="s">
        <v>469</v>
      </c>
      <c r="F428" s="137" t="s">
        <v>470</v>
      </c>
      <c r="G428" s="138" t="s">
        <v>162</v>
      </c>
      <c r="H428" s="139">
        <v>18.73</v>
      </c>
      <c r="I428" s="140">
        <v>15.74</v>
      </c>
      <c r="J428" s="140">
        <f t="shared" ref="J428:J437" si="140">ROUND(I428*H428,2)</f>
        <v>294.81</v>
      </c>
      <c r="K428" s="141"/>
      <c r="L428" s="25"/>
      <c r="M428" s="142" t="s">
        <v>1</v>
      </c>
      <c r="N428" s="112" t="s">
        <v>38</v>
      </c>
      <c r="O428" s="143">
        <v>2.4E-2</v>
      </c>
      <c r="P428" s="143">
        <f t="shared" ref="P428:P437" si="141">O428*H428</f>
        <v>0.44952000000000003</v>
      </c>
      <c r="Q428" s="143">
        <v>0</v>
      </c>
      <c r="R428" s="143">
        <f t="shared" ref="R428:R437" si="142">Q428*H428</f>
        <v>0</v>
      </c>
      <c r="S428" s="143">
        <v>0</v>
      </c>
      <c r="T428" s="144">
        <f t="shared" ref="T428:T437" si="143">S428*H428</f>
        <v>0</v>
      </c>
      <c r="AR428" s="145" t="s">
        <v>220</v>
      </c>
      <c r="AT428" s="145" t="s">
        <v>154</v>
      </c>
      <c r="AU428" s="145" t="s">
        <v>82</v>
      </c>
      <c r="AY428" s="13" t="s">
        <v>151</v>
      </c>
      <c r="BE428" s="146">
        <f t="shared" ref="BE428:BE437" si="144">IF(N428="základní",J428,0)</f>
        <v>294.81</v>
      </c>
      <c r="BF428" s="146">
        <f t="shared" ref="BF428:BF437" si="145">IF(N428="snížená",J428,0)</f>
        <v>0</v>
      </c>
      <c r="BG428" s="146">
        <f t="shared" ref="BG428:BG437" si="146">IF(N428="zákl. přenesená",J428,0)</f>
        <v>0</v>
      </c>
      <c r="BH428" s="146">
        <f t="shared" ref="BH428:BH437" si="147">IF(N428="sníž. přenesená",J428,0)</f>
        <v>0</v>
      </c>
      <c r="BI428" s="146">
        <f t="shared" ref="BI428:BI437" si="148">IF(N428="nulová",J428,0)</f>
        <v>0</v>
      </c>
      <c r="BJ428" s="13" t="s">
        <v>80</v>
      </c>
      <c r="BK428" s="146">
        <f t="shared" ref="BK428:BK437" si="149">ROUND(I428*H428,2)</f>
        <v>294.81</v>
      </c>
      <c r="BL428" s="13" t="s">
        <v>220</v>
      </c>
      <c r="BM428" s="145" t="s">
        <v>1636</v>
      </c>
    </row>
    <row r="429" spans="2:65" s="1" customFormat="1" ht="16.5" customHeight="1" x14ac:dyDescent="0.2">
      <c r="B429" s="25"/>
      <c r="C429" s="135" t="s">
        <v>1637</v>
      </c>
      <c r="D429" s="135" t="s">
        <v>154</v>
      </c>
      <c r="E429" s="136" t="s">
        <v>473</v>
      </c>
      <c r="F429" s="137" t="s">
        <v>474</v>
      </c>
      <c r="G429" s="138" t="s">
        <v>162</v>
      </c>
      <c r="H429" s="139">
        <v>18.73</v>
      </c>
      <c r="I429" s="140">
        <v>60.66</v>
      </c>
      <c r="J429" s="140">
        <f t="shared" si="140"/>
        <v>1136.1600000000001</v>
      </c>
      <c r="K429" s="141"/>
      <c r="L429" s="25"/>
      <c r="M429" s="142" t="s">
        <v>1</v>
      </c>
      <c r="N429" s="112" t="s">
        <v>38</v>
      </c>
      <c r="O429" s="143">
        <v>4.3999999999999997E-2</v>
      </c>
      <c r="P429" s="143">
        <f t="shared" si="141"/>
        <v>0.82411999999999996</v>
      </c>
      <c r="Q429" s="143">
        <v>2.9999999999999997E-4</v>
      </c>
      <c r="R429" s="143">
        <f t="shared" si="142"/>
        <v>5.6189999999999999E-3</v>
      </c>
      <c r="S429" s="143">
        <v>0</v>
      </c>
      <c r="T429" s="144">
        <f t="shared" si="143"/>
        <v>0</v>
      </c>
      <c r="AR429" s="145" t="s">
        <v>220</v>
      </c>
      <c r="AT429" s="145" t="s">
        <v>154</v>
      </c>
      <c r="AU429" s="145" t="s">
        <v>82</v>
      </c>
      <c r="AY429" s="13" t="s">
        <v>151</v>
      </c>
      <c r="BE429" s="146">
        <f t="shared" si="144"/>
        <v>1136.1600000000001</v>
      </c>
      <c r="BF429" s="146">
        <f t="shared" si="145"/>
        <v>0</v>
      </c>
      <c r="BG429" s="146">
        <f t="shared" si="146"/>
        <v>0</v>
      </c>
      <c r="BH429" s="146">
        <f t="shared" si="147"/>
        <v>0</v>
      </c>
      <c r="BI429" s="146">
        <f t="shared" si="148"/>
        <v>0</v>
      </c>
      <c r="BJ429" s="13" t="s">
        <v>80</v>
      </c>
      <c r="BK429" s="146">
        <f t="shared" si="149"/>
        <v>1136.1600000000001</v>
      </c>
      <c r="BL429" s="13" t="s">
        <v>220</v>
      </c>
      <c r="BM429" s="145" t="s">
        <v>1638</v>
      </c>
    </row>
    <row r="430" spans="2:65" s="1" customFormat="1" ht="24.2" customHeight="1" x14ac:dyDescent="0.2">
      <c r="B430" s="25"/>
      <c r="C430" s="135" t="s">
        <v>1639</v>
      </c>
      <c r="D430" s="135" t="s">
        <v>154</v>
      </c>
      <c r="E430" s="136" t="s">
        <v>477</v>
      </c>
      <c r="F430" s="137" t="s">
        <v>478</v>
      </c>
      <c r="G430" s="138" t="s">
        <v>162</v>
      </c>
      <c r="H430" s="139">
        <v>18.73</v>
      </c>
      <c r="I430" s="140">
        <v>342.42</v>
      </c>
      <c r="J430" s="140">
        <f t="shared" si="140"/>
        <v>6413.53</v>
      </c>
      <c r="K430" s="141"/>
      <c r="L430" s="25"/>
      <c r="M430" s="142" t="s">
        <v>1</v>
      </c>
      <c r="N430" s="112" t="s">
        <v>38</v>
      </c>
      <c r="O430" s="143">
        <v>0.245</v>
      </c>
      <c r="P430" s="143">
        <f t="shared" si="141"/>
        <v>4.5888499999999999</v>
      </c>
      <c r="Q430" s="143">
        <v>7.5820000000000002E-3</v>
      </c>
      <c r="R430" s="143">
        <f t="shared" si="142"/>
        <v>0.14201086000000002</v>
      </c>
      <c r="S430" s="143">
        <v>0</v>
      </c>
      <c r="T430" s="144">
        <f t="shared" si="143"/>
        <v>0</v>
      </c>
      <c r="AR430" s="145" t="s">
        <v>220</v>
      </c>
      <c r="AT430" s="145" t="s">
        <v>154</v>
      </c>
      <c r="AU430" s="145" t="s">
        <v>82</v>
      </c>
      <c r="AY430" s="13" t="s">
        <v>151</v>
      </c>
      <c r="BE430" s="146">
        <f t="shared" si="144"/>
        <v>6413.53</v>
      </c>
      <c r="BF430" s="146">
        <f t="shared" si="145"/>
        <v>0</v>
      </c>
      <c r="BG430" s="146">
        <f t="shared" si="146"/>
        <v>0</v>
      </c>
      <c r="BH430" s="146">
        <f t="shared" si="147"/>
        <v>0</v>
      </c>
      <c r="BI430" s="146">
        <f t="shared" si="148"/>
        <v>0</v>
      </c>
      <c r="BJ430" s="13" t="s">
        <v>80</v>
      </c>
      <c r="BK430" s="146">
        <f t="shared" si="149"/>
        <v>6413.53</v>
      </c>
      <c r="BL430" s="13" t="s">
        <v>220</v>
      </c>
      <c r="BM430" s="145" t="s">
        <v>1640</v>
      </c>
    </row>
    <row r="431" spans="2:65" s="1" customFormat="1" ht="24.2" customHeight="1" x14ac:dyDescent="0.2">
      <c r="B431" s="25"/>
      <c r="C431" s="135" t="s">
        <v>1641</v>
      </c>
      <c r="D431" s="135" t="s">
        <v>154</v>
      </c>
      <c r="E431" s="136" t="s">
        <v>1642</v>
      </c>
      <c r="F431" s="137" t="s">
        <v>1643</v>
      </c>
      <c r="G431" s="138" t="s">
        <v>162</v>
      </c>
      <c r="H431" s="139">
        <v>18.73</v>
      </c>
      <c r="I431" s="140">
        <v>563.84</v>
      </c>
      <c r="J431" s="140">
        <f t="shared" si="140"/>
        <v>10560.72</v>
      </c>
      <c r="K431" s="141"/>
      <c r="L431" s="25"/>
      <c r="M431" s="142" t="s">
        <v>1</v>
      </c>
      <c r="N431" s="112" t="s">
        <v>38</v>
      </c>
      <c r="O431" s="143">
        <v>0.65200000000000002</v>
      </c>
      <c r="P431" s="143">
        <f t="shared" si="141"/>
        <v>12.211960000000001</v>
      </c>
      <c r="Q431" s="143">
        <v>5.7999999999999996E-3</v>
      </c>
      <c r="R431" s="143">
        <f t="shared" si="142"/>
        <v>0.10863399999999999</v>
      </c>
      <c r="S431" s="143">
        <v>0</v>
      </c>
      <c r="T431" s="144">
        <f t="shared" si="143"/>
        <v>0</v>
      </c>
      <c r="AR431" s="145" t="s">
        <v>220</v>
      </c>
      <c r="AT431" s="145" t="s">
        <v>154</v>
      </c>
      <c r="AU431" s="145" t="s">
        <v>82</v>
      </c>
      <c r="AY431" s="13" t="s">
        <v>151</v>
      </c>
      <c r="BE431" s="146">
        <f t="shared" si="144"/>
        <v>10560.72</v>
      </c>
      <c r="BF431" s="146">
        <f t="shared" si="145"/>
        <v>0</v>
      </c>
      <c r="BG431" s="146">
        <f t="shared" si="146"/>
        <v>0</v>
      </c>
      <c r="BH431" s="146">
        <f t="shared" si="147"/>
        <v>0</v>
      </c>
      <c r="BI431" s="146">
        <f t="shared" si="148"/>
        <v>0</v>
      </c>
      <c r="BJ431" s="13" t="s">
        <v>80</v>
      </c>
      <c r="BK431" s="146">
        <f t="shared" si="149"/>
        <v>10560.72</v>
      </c>
      <c r="BL431" s="13" t="s">
        <v>220</v>
      </c>
      <c r="BM431" s="145" t="s">
        <v>1644</v>
      </c>
    </row>
    <row r="432" spans="2:65" s="1" customFormat="1" ht="24.2" customHeight="1" x14ac:dyDescent="0.2">
      <c r="B432" s="25"/>
      <c r="C432" s="150" t="s">
        <v>1645</v>
      </c>
      <c r="D432" s="150" t="s">
        <v>313</v>
      </c>
      <c r="E432" s="151" t="s">
        <v>1646</v>
      </c>
      <c r="F432" s="152" t="s">
        <v>1647</v>
      </c>
      <c r="G432" s="153" t="s">
        <v>162</v>
      </c>
      <c r="H432" s="154">
        <v>20.603000000000002</v>
      </c>
      <c r="I432" s="155">
        <v>893</v>
      </c>
      <c r="J432" s="155">
        <f t="shared" si="140"/>
        <v>18398.48</v>
      </c>
      <c r="K432" s="156"/>
      <c r="L432" s="157"/>
      <c r="M432" s="158" t="s">
        <v>1</v>
      </c>
      <c r="N432" s="159" t="s">
        <v>38</v>
      </c>
      <c r="O432" s="143">
        <v>0</v>
      </c>
      <c r="P432" s="143">
        <f t="shared" si="141"/>
        <v>0</v>
      </c>
      <c r="Q432" s="143">
        <v>2.1000000000000001E-2</v>
      </c>
      <c r="R432" s="143">
        <f t="shared" si="142"/>
        <v>0.43266300000000008</v>
      </c>
      <c r="S432" s="143">
        <v>0</v>
      </c>
      <c r="T432" s="144">
        <f t="shared" si="143"/>
        <v>0</v>
      </c>
      <c r="AR432" s="145" t="s">
        <v>286</v>
      </c>
      <c r="AT432" s="145" t="s">
        <v>313</v>
      </c>
      <c r="AU432" s="145" t="s">
        <v>82</v>
      </c>
      <c r="AY432" s="13" t="s">
        <v>151</v>
      </c>
      <c r="BE432" s="146">
        <f t="shared" si="144"/>
        <v>18398.48</v>
      </c>
      <c r="BF432" s="146">
        <f t="shared" si="145"/>
        <v>0</v>
      </c>
      <c r="BG432" s="146">
        <f t="shared" si="146"/>
        <v>0</v>
      </c>
      <c r="BH432" s="146">
        <f t="shared" si="147"/>
        <v>0</v>
      </c>
      <c r="BI432" s="146">
        <f t="shared" si="148"/>
        <v>0</v>
      </c>
      <c r="BJ432" s="13" t="s">
        <v>80</v>
      </c>
      <c r="BK432" s="146">
        <f t="shared" si="149"/>
        <v>18398.48</v>
      </c>
      <c r="BL432" s="13" t="s">
        <v>220</v>
      </c>
      <c r="BM432" s="145" t="s">
        <v>1648</v>
      </c>
    </row>
    <row r="433" spans="2:65" s="1" customFormat="1" ht="24.2" customHeight="1" x14ac:dyDescent="0.2">
      <c r="B433" s="25"/>
      <c r="C433" s="135" t="s">
        <v>1649</v>
      </c>
      <c r="D433" s="135" t="s">
        <v>154</v>
      </c>
      <c r="E433" s="136" t="s">
        <v>508</v>
      </c>
      <c r="F433" s="137" t="s">
        <v>509</v>
      </c>
      <c r="G433" s="138" t="s">
        <v>162</v>
      </c>
      <c r="H433" s="139">
        <v>18.73</v>
      </c>
      <c r="I433" s="140">
        <v>407.02</v>
      </c>
      <c r="J433" s="140">
        <f t="shared" si="140"/>
        <v>7623.48</v>
      </c>
      <c r="K433" s="141"/>
      <c r="L433" s="25"/>
      <c r="M433" s="142" t="s">
        <v>1</v>
      </c>
      <c r="N433" s="112" t="s">
        <v>38</v>
      </c>
      <c r="O433" s="143">
        <v>0.27800000000000002</v>
      </c>
      <c r="P433" s="143">
        <f t="shared" si="141"/>
        <v>5.2069400000000003</v>
      </c>
      <c r="Q433" s="143">
        <v>1.5E-3</v>
      </c>
      <c r="R433" s="143">
        <f t="shared" si="142"/>
        <v>2.8095000000000002E-2</v>
      </c>
      <c r="S433" s="143">
        <v>0</v>
      </c>
      <c r="T433" s="144">
        <f t="shared" si="143"/>
        <v>0</v>
      </c>
      <c r="AR433" s="145" t="s">
        <v>220</v>
      </c>
      <c r="AT433" s="145" t="s">
        <v>154</v>
      </c>
      <c r="AU433" s="145" t="s">
        <v>82</v>
      </c>
      <c r="AY433" s="13" t="s">
        <v>151</v>
      </c>
      <c r="BE433" s="146">
        <f t="shared" si="144"/>
        <v>7623.48</v>
      </c>
      <c r="BF433" s="146">
        <f t="shared" si="145"/>
        <v>0</v>
      </c>
      <c r="BG433" s="146">
        <f t="shared" si="146"/>
        <v>0</v>
      </c>
      <c r="BH433" s="146">
        <f t="shared" si="147"/>
        <v>0</v>
      </c>
      <c r="BI433" s="146">
        <f t="shared" si="148"/>
        <v>0</v>
      </c>
      <c r="BJ433" s="13" t="s">
        <v>80</v>
      </c>
      <c r="BK433" s="146">
        <f t="shared" si="149"/>
        <v>7623.48</v>
      </c>
      <c r="BL433" s="13" t="s">
        <v>220</v>
      </c>
      <c r="BM433" s="145" t="s">
        <v>1650</v>
      </c>
    </row>
    <row r="434" spans="2:65" s="1" customFormat="1" ht="16.5" customHeight="1" x14ac:dyDescent="0.2">
      <c r="B434" s="25"/>
      <c r="C434" s="135" t="s">
        <v>1651</v>
      </c>
      <c r="D434" s="135" t="s">
        <v>154</v>
      </c>
      <c r="E434" s="136" t="s">
        <v>524</v>
      </c>
      <c r="F434" s="137" t="s">
        <v>525</v>
      </c>
      <c r="G434" s="138" t="s">
        <v>483</v>
      </c>
      <c r="H434" s="139">
        <v>34.340000000000003</v>
      </c>
      <c r="I434" s="140">
        <v>191.76</v>
      </c>
      <c r="J434" s="140">
        <f t="shared" si="140"/>
        <v>6585.04</v>
      </c>
      <c r="K434" s="141"/>
      <c r="L434" s="25"/>
      <c r="M434" s="142" t="s">
        <v>1</v>
      </c>
      <c r="N434" s="112" t="s">
        <v>38</v>
      </c>
      <c r="O434" s="143">
        <v>0.06</v>
      </c>
      <c r="P434" s="143">
        <f t="shared" si="141"/>
        <v>2.0604</v>
      </c>
      <c r="Q434" s="143">
        <v>3.2200000000000002E-4</v>
      </c>
      <c r="R434" s="143">
        <f t="shared" si="142"/>
        <v>1.1057480000000001E-2</v>
      </c>
      <c r="S434" s="143">
        <v>0</v>
      </c>
      <c r="T434" s="144">
        <f t="shared" si="143"/>
        <v>0</v>
      </c>
      <c r="AR434" s="145" t="s">
        <v>220</v>
      </c>
      <c r="AT434" s="145" t="s">
        <v>154</v>
      </c>
      <c r="AU434" s="145" t="s">
        <v>82</v>
      </c>
      <c r="AY434" s="13" t="s">
        <v>151</v>
      </c>
      <c r="BE434" s="146">
        <f t="shared" si="144"/>
        <v>6585.04</v>
      </c>
      <c r="BF434" s="146">
        <f t="shared" si="145"/>
        <v>0</v>
      </c>
      <c r="BG434" s="146">
        <f t="shared" si="146"/>
        <v>0</v>
      </c>
      <c r="BH434" s="146">
        <f t="shared" si="147"/>
        <v>0</v>
      </c>
      <c r="BI434" s="146">
        <f t="shared" si="148"/>
        <v>0</v>
      </c>
      <c r="BJ434" s="13" t="s">
        <v>80</v>
      </c>
      <c r="BK434" s="146">
        <f t="shared" si="149"/>
        <v>6585.04</v>
      </c>
      <c r="BL434" s="13" t="s">
        <v>220</v>
      </c>
      <c r="BM434" s="145" t="s">
        <v>1652</v>
      </c>
    </row>
    <row r="435" spans="2:65" s="1" customFormat="1" ht="24.2" customHeight="1" x14ac:dyDescent="0.2">
      <c r="B435" s="25"/>
      <c r="C435" s="135" t="s">
        <v>1653</v>
      </c>
      <c r="D435" s="135" t="s">
        <v>154</v>
      </c>
      <c r="E435" s="136" t="s">
        <v>528</v>
      </c>
      <c r="F435" s="137" t="s">
        <v>529</v>
      </c>
      <c r="G435" s="138" t="s">
        <v>162</v>
      </c>
      <c r="H435" s="139">
        <v>18.73</v>
      </c>
      <c r="I435" s="140">
        <v>26.17</v>
      </c>
      <c r="J435" s="140">
        <f t="shared" si="140"/>
        <v>490.16</v>
      </c>
      <c r="K435" s="141"/>
      <c r="L435" s="25"/>
      <c r="M435" s="142" t="s">
        <v>1</v>
      </c>
      <c r="N435" s="112" t="s">
        <v>38</v>
      </c>
      <c r="O435" s="143">
        <v>4.1000000000000002E-2</v>
      </c>
      <c r="P435" s="143">
        <f t="shared" si="141"/>
        <v>0.76793</v>
      </c>
      <c r="Q435" s="143">
        <v>4.5000000000000003E-5</v>
      </c>
      <c r="R435" s="143">
        <f t="shared" si="142"/>
        <v>8.4285000000000002E-4</v>
      </c>
      <c r="S435" s="143">
        <v>0</v>
      </c>
      <c r="T435" s="144">
        <f t="shared" si="143"/>
        <v>0</v>
      </c>
      <c r="AR435" s="145" t="s">
        <v>220</v>
      </c>
      <c r="AT435" s="145" t="s">
        <v>154</v>
      </c>
      <c r="AU435" s="145" t="s">
        <v>82</v>
      </c>
      <c r="AY435" s="13" t="s">
        <v>151</v>
      </c>
      <c r="BE435" s="146">
        <f t="shared" si="144"/>
        <v>490.16</v>
      </c>
      <c r="BF435" s="146">
        <f t="shared" si="145"/>
        <v>0</v>
      </c>
      <c r="BG435" s="146">
        <f t="shared" si="146"/>
        <v>0</v>
      </c>
      <c r="BH435" s="146">
        <f t="shared" si="147"/>
        <v>0</v>
      </c>
      <c r="BI435" s="146">
        <f t="shared" si="148"/>
        <v>0</v>
      </c>
      <c r="BJ435" s="13" t="s">
        <v>80</v>
      </c>
      <c r="BK435" s="146">
        <f t="shared" si="149"/>
        <v>490.16</v>
      </c>
      <c r="BL435" s="13" t="s">
        <v>220</v>
      </c>
      <c r="BM435" s="145" t="s">
        <v>1654</v>
      </c>
    </row>
    <row r="436" spans="2:65" s="1" customFormat="1" ht="24.2" customHeight="1" x14ac:dyDescent="0.2">
      <c r="B436" s="25"/>
      <c r="C436" s="135" t="s">
        <v>1655</v>
      </c>
      <c r="D436" s="135" t="s">
        <v>154</v>
      </c>
      <c r="E436" s="136" t="s">
        <v>1656</v>
      </c>
      <c r="F436" s="137" t="s">
        <v>1657</v>
      </c>
      <c r="G436" s="138" t="s">
        <v>209</v>
      </c>
      <c r="H436" s="139">
        <v>0.72899999999999998</v>
      </c>
      <c r="I436" s="140">
        <v>698.76</v>
      </c>
      <c r="J436" s="140">
        <f t="shared" si="140"/>
        <v>509.4</v>
      </c>
      <c r="K436" s="141"/>
      <c r="L436" s="25"/>
      <c r="M436" s="142" t="s">
        <v>1</v>
      </c>
      <c r="N436" s="112" t="s">
        <v>38</v>
      </c>
      <c r="O436" s="143">
        <v>1.2649999999999999</v>
      </c>
      <c r="P436" s="143">
        <f t="shared" si="141"/>
        <v>0.92218499999999992</v>
      </c>
      <c r="Q436" s="143">
        <v>0</v>
      </c>
      <c r="R436" s="143">
        <f t="shared" si="142"/>
        <v>0</v>
      </c>
      <c r="S436" s="143">
        <v>0</v>
      </c>
      <c r="T436" s="144">
        <f t="shared" si="143"/>
        <v>0</v>
      </c>
      <c r="AR436" s="145" t="s">
        <v>220</v>
      </c>
      <c r="AT436" s="145" t="s">
        <v>154</v>
      </c>
      <c r="AU436" s="145" t="s">
        <v>82</v>
      </c>
      <c r="AY436" s="13" t="s">
        <v>151</v>
      </c>
      <c r="BE436" s="146">
        <f t="shared" si="144"/>
        <v>509.4</v>
      </c>
      <c r="BF436" s="146">
        <f t="shared" si="145"/>
        <v>0</v>
      </c>
      <c r="BG436" s="146">
        <f t="shared" si="146"/>
        <v>0</v>
      </c>
      <c r="BH436" s="146">
        <f t="shared" si="147"/>
        <v>0</v>
      </c>
      <c r="BI436" s="146">
        <f t="shared" si="148"/>
        <v>0</v>
      </c>
      <c r="BJ436" s="13" t="s">
        <v>80</v>
      </c>
      <c r="BK436" s="146">
        <f t="shared" si="149"/>
        <v>509.4</v>
      </c>
      <c r="BL436" s="13" t="s">
        <v>220</v>
      </c>
      <c r="BM436" s="145" t="s">
        <v>1658</v>
      </c>
    </row>
    <row r="437" spans="2:65" s="1" customFormat="1" ht="24.2" customHeight="1" x14ac:dyDescent="0.2">
      <c r="B437" s="25"/>
      <c r="C437" s="135" t="s">
        <v>1659</v>
      </c>
      <c r="D437" s="135" t="s">
        <v>154</v>
      </c>
      <c r="E437" s="136" t="s">
        <v>536</v>
      </c>
      <c r="F437" s="137" t="s">
        <v>537</v>
      </c>
      <c r="G437" s="138" t="s">
        <v>209</v>
      </c>
      <c r="H437" s="139">
        <v>0.72899999999999998</v>
      </c>
      <c r="I437" s="140">
        <v>534.24</v>
      </c>
      <c r="J437" s="140">
        <f t="shared" si="140"/>
        <v>389.46</v>
      </c>
      <c r="K437" s="141"/>
      <c r="L437" s="25"/>
      <c r="M437" s="142" t="s">
        <v>1</v>
      </c>
      <c r="N437" s="112" t="s">
        <v>38</v>
      </c>
      <c r="O437" s="143">
        <v>1.1399999999999999</v>
      </c>
      <c r="P437" s="143">
        <f t="shared" si="141"/>
        <v>0.83105999999999991</v>
      </c>
      <c r="Q437" s="143">
        <v>0</v>
      </c>
      <c r="R437" s="143">
        <f t="shared" si="142"/>
        <v>0</v>
      </c>
      <c r="S437" s="143">
        <v>0</v>
      </c>
      <c r="T437" s="144">
        <f t="shared" si="143"/>
        <v>0</v>
      </c>
      <c r="AR437" s="145" t="s">
        <v>220</v>
      </c>
      <c r="AT437" s="145" t="s">
        <v>154</v>
      </c>
      <c r="AU437" s="145" t="s">
        <v>82</v>
      </c>
      <c r="AY437" s="13" t="s">
        <v>151</v>
      </c>
      <c r="BE437" s="146">
        <f t="shared" si="144"/>
        <v>389.46</v>
      </c>
      <c r="BF437" s="146">
        <f t="shared" si="145"/>
        <v>0</v>
      </c>
      <c r="BG437" s="146">
        <f t="shared" si="146"/>
        <v>0</v>
      </c>
      <c r="BH437" s="146">
        <f t="shared" si="147"/>
        <v>0</v>
      </c>
      <c r="BI437" s="146">
        <f t="shared" si="148"/>
        <v>0</v>
      </c>
      <c r="BJ437" s="13" t="s">
        <v>80</v>
      </c>
      <c r="BK437" s="146">
        <f t="shared" si="149"/>
        <v>389.46</v>
      </c>
      <c r="BL437" s="13" t="s">
        <v>220</v>
      </c>
      <c r="BM437" s="145" t="s">
        <v>1660</v>
      </c>
    </row>
    <row r="438" spans="2:65" s="11" customFormat="1" ht="22.9" customHeight="1" x14ac:dyDescent="0.2">
      <c r="B438" s="124"/>
      <c r="D438" s="125" t="s">
        <v>72</v>
      </c>
      <c r="E438" s="133" t="s">
        <v>1661</v>
      </c>
      <c r="F438" s="133" t="s">
        <v>1662</v>
      </c>
      <c r="J438" s="134">
        <f>BK438</f>
        <v>385899.18000000005</v>
      </c>
      <c r="L438" s="124"/>
      <c r="M438" s="128"/>
      <c r="P438" s="129">
        <f>SUM(P439:P454)</f>
        <v>208.21614599999998</v>
      </c>
      <c r="R438" s="129">
        <f>SUM(R439:R454)</f>
        <v>2.1580231764399991</v>
      </c>
      <c r="T438" s="130">
        <f>SUM(T439:T454)</f>
        <v>0</v>
      </c>
      <c r="AR438" s="125" t="s">
        <v>82</v>
      </c>
      <c r="AT438" s="131" t="s">
        <v>72</v>
      </c>
      <c r="AU438" s="131" t="s">
        <v>80</v>
      </c>
      <c r="AY438" s="125" t="s">
        <v>151</v>
      </c>
      <c r="BK438" s="132">
        <f>SUM(BK439:BK454)</f>
        <v>385899.18000000005</v>
      </c>
    </row>
    <row r="439" spans="2:65" s="1" customFormat="1" ht="24.2" customHeight="1" x14ac:dyDescent="0.2">
      <c r="B439" s="25"/>
      <c r="C439" s="135" t="s">
        <v>1663</v>
      </c>
      <c r="D439" s="135" t="s">
        <v>154</v>
      </c>
      <c r="E439" s="136" t="s">
        <v>1664</v>
      </c>
      <c r="F439" s="137" t="s">
        <v>1665</v>
      </c>
      <c r="G439" s="138" t="s">
        <v>162</v>
      </c>
      <c r="H439" s="139">
        <v>194.03</v>
      </c>
      <c r="I439" s="140">
        <v>32.04</v>
      </c>
      <c r="J439" s="140">
        <f t="shared" ref="J439:J454" si="150">ROUND(I439*H439,2)</f>
        <v>6216.72</v>
      </c>
      <c r="K439" s="141"/>
      <c r="L439" s="25"/>
      <c r="M439" s="142" t="s">
        <v>1</v>
      </c>
      <c r="N439" s="112" t="s">
        <v>38</v>
      </c>
      <c r="O439" s="143">
        <v>3.5000000000000003E-2</v>
      </c>
      <c r="P439" s="143">
        <f t="shared" ref="P439:P454" si="151">O439*H439</f>
        <v>6.7910500000000003</v>
      </c>
      <c r="Q439" s="143">
        <v>4.4799999999999999E-7</v>
      </c>
      <c r="R439" s="143">
        <f t="shared" ref="R439:R454" si="152">Q439*H439</f>
        <v>8.6925440000000002E-5</v>
      </c>
      <c r="S439" s="143">
        <v>0</v>
      </c>
      <c r="T439" s="144">
        <f t="shared" ref="T439:T454" si="153">S439*H439</f>
        <v>0</v>
      </c>
      <c r="AR439" s="145" t="s">
        <v>220</v>
      </c>
      <c r="AT439" s="145" t="s">
        <v>154</v>
      </c>
      <c r="AU439" s="145" t="s">
        <v>82</v>
      </c>
      <c r="AY439" s="13" t="s">
        <v>151</v>
      </c>
      <c r="BE439" s="146">
        <f t="shared" ref="BE439:BE454" si="154">IF(N439="základní",J439,0)</f>
        <v>6216.72</v>
      </c>
      <c r="BF439" s="146">
        <f t="shared" ref="BF439:BF454" si="155">IF(N439="snížená",J439,0)</f>
        <v>0</v>
      </c>
      <c r="BG439" s="146">
        <f t="shared" ref="BG439:BG454" si="156">IF(N439="zákl. přenesená",J439,0)</f>
        <v>0</v>
      </c>
      <c r="BH439" s="146">
        <f t="shared" ref="BH439:BH454" si="157">IF(N439="sníž. přenesená",J439,0)</f>
        <v>0</v>
      </c>
      <c r="BI439" s="146">
        <f t="shared" ref="BI439:BI454" si="158">IF(N439="nulová",J439,0)</f>
        <v>0</v>
      </c>
      <c r="BJ439" s="13" t="s">
        <v>80</v>
      </c>
      <c r="BK439" s="146">
        <f t="shared" ref="BK439:BK454" si="159">ROUND(I439*H439,2)</f>
        <v>6216.72</v>
      </c>
      <c r="BL439" s="13" t="s">
        <v>220</v>
      </c>
      <c r="BM439" s="145" t="s">
        <v>1666</v>
      </c>
    </row>
    <row r="440" spans="2:65" s="1" customFormat="1" ht="16.5" customHeight="1" x14ac:dyDescent="0.2">
      <c r="B440" s="25"/>
      <c r="C440" s="135" t="s">
        <v>1667</v>
      </c>
      <c r="D440" s="135" t="s">
        <v>154</v>
      </c>
      <c r="E440" s="136" t="s">
        <v>1668</v>
      </c>
      <c r="F440" s="137" t="s">
        <v>1669</v>
      </c>
      <c r="G440" s="138" t="s">
        <v>162</v>
      </c>
      <c r="H440" s="139">
        <v>194.03</v>
      </c>
      <c r="I440" s="140">
        <v>15.74</v>
      </c>
      <c r="J440" s="140">
        <f t="shared" si="150"/>
        <v>3054.03</v>
      </c>
      <c r="K440" s="141"/>
      <c r="L440" s="25"/>
      <c r="M440" s="142" t="s">
        <v>1</v>
      </c>
      <c r="N440" s="112" t="s">
        <v>38</v>
      </c>
      <c r="O440" s="143">
        <v>2.4E-2</v>
      </c>
      <c r="P440" s="143">
        <f t="shared" si="151"/>
        <v>4.65672</v>
      </c>
      <c r="Q440" s="143">
        <v>0</v>
      </c>
      <c r="R440" s="143">
        <f t="shared" si="152"/>
        <v>0</v>
      </c>
      <c r="S440" s="143">
        <v>0</v>
      </c>
      <c r="T440" s="144">
        <f t="shared" si="153"/>
        <v>0</v>
      </c>
      <c r="AR440" s="145" t="s">
        <v>220</v>
      </c>
      <c r="AT440" s="145" t="s">
        <v>154</v>
      </c>
      <c r="AU440" s="145" t="s">
        <v>82</v>
      </c>
      <c r="AY440" s="13" t="s">
        <v>151</v>
      </c>
      <c r="BE440" s="146">
        <f t="shared" si="154"/>
        <v>3054.03</v>
      </c>
      <c r="BF440" s="146">
        <f t="shared" si="155"/>
        <v>0</v>
      </c>
      <c r="BG440" s="146">
        <f t="shared" si="156"/>
        <v>0</v>
      </c>
      <c r="BH440" s="146">
        <f t="shared" si="157"/>
        <v>0</v>
      </c>
      <c r="BI440" s="146">
        <f t="shared" si="158"/>
        <v>0</v>
      </c>
      <c r="BJ440" s="13" t="s">
        <v>80</v>
      </c>
      <c r="BK440" s="146">
        <f t="shared" si="159"/>
        <v>3054.03</v>
      </c>
      <c r="BL440" s="13" t="s">
        <v>220</v>
      </c>
      <c r="BM440" s="145" t="s">
        <v>1670</v>
      </c>
    </row>
    <row r="441" spans="2:65" s="1" customFormat="1" ht="24.2" customHeight="1" x14ac:dyDescent="0.2">
      <c r="B441" s="25"/>
      <c r="C441" s="135" t="s">
        <v>1671</v>
      </c>
      <c r="D441" s="135" t="s">
        <v>154</v>
      </c>
      <c r="E441" s="136" t="s">
        <v>1672</v>
      </c>
      <c r="F441" s="137" t="s">
        <v>1673</v>
      </c>
      <c r="G441" s="138" t="s">
        <v>162</v>
      </c>
      <c r="H441" s="139">
        <v>194.03</v>
      </c>
      <c r="I441" s="140">
        <v>39.96</v>
      </c>
      <c r="J441" s="140">
        <f t="shared" si="150"/>
        <v>7753.44</v>
      </c>
      <c r="K441" s="141"/>
      <c r="L441" s="25"/>
      <c r="M441" s="142" t="s">
        <v>1</v>
      </c>
      <c r="N441" s="112" t="s">
        <v>38</v>
      </c>
      <c r="O441" s="143">
        <v>5.8000000000000003E-2</v>
      </c>
      <c r="P441" s="143">
        <f t="shared" si="151"/>
        <v>11.253740000000001</v>
      </c>
      <c r="Q441" s="143">
        <v>3.3000000000000003E-5</v>
      </c>
      <c r="R441" s="143">
        <f t="shared" si="152"/>
        <v>6.4029900000000008E-3</v>
      </c>
      <c r="S441" s="143">
        <v>0</v>
      </c>
      <c r="T441" s="144">
        <f t="shared" si="153"/>
        <v>0</v>
      </c>
      <c r="AR441" s="145" t="s">
        <v>220</v>
      </c>
      <c r="AT441" s="145" t="s">
        <v>154</v>
      </c>
      <c r="AU441" s="145" t="s">
        <v>82</v>
      </c>
      <c r="AY441" s="13" t="s">
        <v>151</v>
      </c>
      <c r="BE441" s="146">
        <f t="shared" si="154"/>
        <v>7753.44</v>
      </c>
      <c r="BF441" s="146">
        <f t="shared" si="155"/>
        <v>0</v>
      </c>
      <c r="BG441" s="146">
        <f t="shared" si="156"/>
        <v>0</v>
      </c>
      <c r="BH441" s="146">
        <f t="shared" si="157"/>
        <v>0</v>
      </c>
      <c r="BI441" s="146">
        <f t="shared" si="158"/>
        <v>0</v>
      </c>
      <c r="BJ441" s="13" t="s">
        <v>80</v>
      </c>
      <c r="BK441" s="146">
        <f t="shared" si="159"/>
        <v>7753.44</v>
      </c>
      <c r="BL441" s="13" t="s">
        <v>220</v>
      </c>
      <c r="BM441" s="145" t="s">
        <v>1674</v>
      </c>
    </row>
    <row r="442" spans="2:65" s="1" customFormat="1" ht="24.2" customHeight="1" x14ac:dyDescent="0.2">
      <c r="B442" s="25"/>
      <c r="C442" s="135" t="s">
        <v>1675</v>
      </c>
      <c r="D442" s="135" t="s">
        <v>154</v>
      </c>
      <c r="E442" s="136" t="s">
        <v>1676</v>
      </c>
      <c r="F442" s="137" t="s">
        <v>1677</v>
      </c>
      <c r="G442" s="138" t="s">
        <v>162</v>
      </c>
      <c r="H442" s="139">
        <v>194.03</v>
      </c>
      <c r="I442" s="140">
        <v>342.42</v>
      </c>
      <c r="J442" s="140">
        <f t="shared" si="150"/>
        <v>66439.75</v>
      </c>
      <c r="K442" s="141"/>
      <c r="L442" s="25"/>
      <c r="M442" s="142" t="s">
        <v>1</v>
      </c>
      <c r="N442" s="112" t="s">
        <v>38</v>
      </c>
      <c r="O442" s="143">
        <v>0.245</v>
      </c>
      <c r="P442" s="143">
        <f t="shared" si="151"/>
        <v>47.537349999999996</v>
      </c>
      <c r="Q442" s="143">
        <v>7.5820000000000002E-3</v>
      </c>
      <c r="R442" s="143">
        <f t="shared" si="152"/>
        <v>1.47113546</v>
      </c>
      <c r="S442" s="143">
        <v>0</v>
      </c>
      <c r="T442" s="144">
        <f t="shared" si="153"/>
        <v>0</v>
      </c>
      <c r="AR442" s="145" t="s">
        <v>220</v>
      </c>
      <c r="AT442" s="145" t="s">
        <v>154</v>
      </c>
      <c r="AU442" s="145" t="s">
        <v>82</v>
      </c>
      <c r="AY442" s="13" t="s">
        <v>151</v>
      </c>
      <c r="BE442" s="146">
        <f t="shared" si="154"/>
        <v>66439.75</v>
      </c>
      <c r="BF442" s="146">
        <f t="shared" si="155"/>
        <v>0</v>
      </c>
      <c r="BG442" s="146">
        <f t="shared" si="156"/>
        <v>0</v>
      </c>
      <c r="BH442" s="146">
        <f t="shared" si="157"/>
        <v>0</v>
      </c>
      <c r="BI442" s="146">
        <f t="shared" si="158"/>
        <v>0</v>
      </c>
      <c r="BJ442" s="13" t="s">
        <v>80</v>
      </c>
      <c r="BK442" s="146">
        <f t="shared" si="159"/>
        <v>66439.75</v>
      </c>
      <c r="BL442" s="13" t="s">
        <v>220</v>
      </c>
      <c r="BM442" s="145" t="s">
        <v>1678</v>
      </c>
    </row>
    <row r="443" spans="2:65" s="1" customFormat="1" ht="16.5" customHeight="1" x14ac:dyDescent="0.2">
      <c r="B443" s="25"/>
      <c r="C443" s="135" t="s">
        <v>1679</v>
      </c>
      <c r="D443" s="135" t="s">
        <v>154</v>
      </c>
      <c r="E443" s="136" t="s">
        <v>1680</v>
      </c>
      <c r="F443" s="137" t="s">
        <v>1681</v>
      </c>
      <c r="G443" s="138" t="s">
        <v>162</v>
      </c>
      <c r="H443" s="139">
        <v>194.03</v>
      </c>
      <c r="I443" s="140">
        <v>173.99</v>
      </c>
      <c r="J443" s="140">
        <f t="shared" si="150"/>
        <v>33759.279999999999</v>
      </c>
      <c r="K443" s="141"/>
      <c r="L443" s="25"/>
      <c r="M443" s="142" t="s">
        <v>1</v>
      </c>
      <c r="N443" s="112" t="s">
        <v>38</v>
      </c>
      <c r="O443" s="143">
        <v>0.23300000000000001</v>
      </c>
      <c r="P443" s="143">
        <f t="shared" si="151"/>
        <v>45.20899</v>
      </c>
      <c r="Q443" s="143">
        <v>2.9999999999999997E-4</v>
      </c>
      <c r="R443" s="143">
        <f t="shared" si="152"/>
        <v>5.8208999999999997E-2</v>
      </c>
      <c r="S443" s="143">
        <v>0</v>
      </c>
      <c r="T443" s="144">
        <f t="shared" si="153"/>
        <v>0</v>
      </c>
      <c r="AR443" s="145" t="s">
        <v>220</v>
      </c>
      <c r="AT443" s="145" t="s">
        <v>154</v>
      </c>
      <c r="AU443" s="145" t="s">
        <v>82</v>
      </c>
      <c r="AY443" s="13" t="s">
        <v>151</v>
      </c>
      <c r="BE443" s="146">
        <f t="shared" si="154"/>
        <v>33759.279999999999</v>
      </c>
      <c r="BF443" s="146">
        <f t="shared" si="155"/>
        <v>0</v>
      </c>
      <c r="BG443" s="146">
        <f t="shared" si="156"/>
        <v>0</v>
      </c>
      <c r="BH443" s="146">
        <f t="shared" si="157"/>
        <v>0</v>
      </c>
      <c r="BI443" s="146">
        <f t="shared" si="158"/>
        <v>0</v>
      </c>
      <c r="BJ443" s="13" t="s">
        <v>80</v>
      </c>
      <c r="BK443" s="146">
        <f t="shared" si="159"/>
        <v>33759.279999999999</v>
      </c>
      <c r="BL443" s="13" t="s">
        <v>220</v>
      </c>
      <c r="BM443" s="145" t="s">
        <v>1682</v>
      </c>
    </row>
    <row r="444" spans="2:65" s="1" customFormat="1" ht="44.25" customHeight="1" x14ac:dyDescent="0.2">
      <c r="B444" s="25"/>
      <c r="C444" s="150" t="s">
        <v>1683</v>
      </c>
      <c r="D444" s="150" t="s">
        <v>313</v>
      </c>
      <c r="E444" s="151" t="s">
        <v>1684</v>
      </c>
      <c r="F444" s="152" t="s">
        <v>1685</v>
      </c>
      <c r="G444" s="153" t="s">
        <v>162</v>
      </c>
      <c r="H444" s="154">
        <v>213.43299999999999</v>
      </c>
      <c r="I444" s="155">
        <v>943</v>
      </c>
      <c r="J444" s="155">
        <f t="shared" si="150"/>
        <v>201267.32</v>
      </c>
      <c r="K444" s="156"/>
      <c r="L444" s="157"/>
      <c r="M444" s="158" t="s">
        <v>1</v>
      </c>
      <c r="N444" s="159" t="s">
        <v>38</v>
      </c>
      <c r="O444" s="143">
        <v>0</v>
      </c>
      <c r="P444" s="143">
        <f t="shared" si="151"/>
        <v>0</v>
      </c>
      <c r="Q444" s="143">
        <v>2.5999999999999999E-3</v>
      </c>
      <c r="R444" s="143">
        <f t="shared" si="152"/>
        <v>0.55492579999999991</v>
      </c>
      <c r="S444" s="143">
        <v>0</v>
      </c>
      <c r="T444" s="144">
        <f t="shared" si="153"/>
        <v>0</v>
      </c>
      <c r="AR444" s="145" t="s">
        <v>286</v>
      </c>
      <c r="AT444" s="145" t="s">
        <v>313</v>
      </c>
      <c r="AU444" s="145" t="s">
        <v>82</v>
      </c>
      <c r="AY444" s="13" t="s">
        <v>151</v>
      </c>
      <c r="BE444" s="146">
        <f t="shared" si="154"/>
        <v>201267.32</v>
      </c>
      <c r="BF444" s="146">
        <f t="shared" si="155"/>
        <v>0</v>
      </c>
      <c r="BG444" s="146">
        <f t="shared" si="156"/>
        <v>0</v>
      </c>
      <c r="BH444" s="146">
        <f t="shared" si="157"/>
        <v>0</v>
      </c>
      <c r="BI444" s="146">
        <f t="shared" si="158"/>
        <v>0</v>
      </c>
      <c r="BJ444" s="13" t="s">
        <v>80</v>
      </c>
      <c r="BK444" s="146">
        <f t="shared" si="159"/>
        <v>201267.32</v>
      </c>
      <c r="BL444" s="13" t="s">
        <v>220</v>
      </c>
      <c r="BM444" s="145" t="s">
        <v>1686</v>
      </c>
    </row>
    <row r="445" spans="2:65" s="1" customFormat="1" ht="16.5" customHeight="1" x14ac:dyDescent="0.2">
      <c r="B445" s="25"/>
      <c r="C445" s="135" t="s">
        <v>1687</v>
      </c>
      <c r="D445" s="135" t="s">
        <v>154</v>
      </c>
      <c r="E445" s="136" t="s">
        <v>1688</v>
      </c>
      <c r="F445" s="137" t="s">
        <v>1689</v>
      </c>
      <c r="G445" s="138" t="s">
        <v>483</v>
      </c>
      <c r="H445" s="139">
        <v>208.6</v>
      </c>
      <c r="I445" s="140">
        <v>159.11000000000001</v>
      </c>
      <c r="J445" s="140">
        <f t="shared" si="150"/>
        <v>33190.35</v>
      </c>
      <c r="K445" s="141"/>
      <c r="L445" s="25"/>
      <c r="M445" s="142" t="s">
        <v>1</v>
      </c>
      <c r="N445" s="112" t="s">
        <v>38</v>
      </c>
      <c r="O445" s="143">
        <v>0.25</v>
      </c>
      <c r="P445" s="143">
        <f t="shared" si="151"/>
        <v>52.15</v>
      </c>
      <c r="Q445" s="143">
        <v>1.4935E-5</v>
      </c>
      <c r="R445" s="143">
        <f t="shared" si="152"/>
        <v>3.115441E-3</v>
      </c>
      <c r="S445" s="143">
        <v>0</v>
      </c>
      <c r="T445" s="144">
        <f t="shared" si="153"/>
        <v>0</v>
      </c>
      <c r="AR445" s="145" t="s">
        <v>220</v>
      </c>
      <c r="AT445" s="145" t="s">
        <v>154</v>
      </c>
      <c r="AU445" s="145" t="s">
        <v>82</v>
      </c>
      <c r="AY445" s="13" t="s">
        <v>151</v>
      </c>
      <c r="BE445" s="146">
        <f t="shared" si="154"/>
        <v>33190.35</v>
      </c>
      <c r="BF445" s="146">
        <f t="shared" si="155"/>
        <v>0</v>
      </c>
      <c r="BG445" s="146">
        <f t="shared" si="156"/>
        <v>0</v>
      </c>
      <c r="BH445" s="146">
        <f t="shared" si="157"/>
        <v>0</v>
      </c>
      <c r="BI445" s="146">
        <f t="shared" si="158"/>
        <v>0</v>
      </c>
      <c r="BJ445" s="13" t="s">
        <v>80</v>
      </c>
      <c r="BK445" s="146">
        <f t="shared" si="159"/>
        <v>33190.35</v>
      </c>
      <c r="BL445" s="13" t="s">
        <v>220</v>
      </c>
      <c r="BM445" s="145" t="s">
        <v>1690</v>
      </c>
    </row>
    <row r="446" spans="2:65" s="1" customFormat="1" ht="16.5" customHeight="1" x14ac:dyDescent="0.2">
      <c r="B446" s="25"/>
      <c r="C446" s="150" t="s">
        <v>1691</v>
      </c>
      <c r="D446" s="150" t="s">
        <v>313</v>
      </c>
      <c r="E446" s="151" t="s">
        <v>1692</v>
      </c>
      <c r="F446" s="152" t="s">
        <v>1693</v>
      </c>
      <c r="G446" s="153" t="s">
        <v>483</v>
      </c>
      <c r="H446" s="154">
        <v>212.77199999999999</v>
      </c>
      <c r="I446" s="155">
        <v>27.6</v>
      </c>
      <c r="J446" s="155">
        <f t="shared" si="150"/>
        <v>5872.51</v>
      </c>
      <c r="K446" s="156"/>
      <c r="L446" s="157"/>
      <c r="M446" s="158" t="s">
        <v>1</v>
      </c>
      <c r="N446" s="159" t="s">
        <v>38</v>
      </c>
      <c r="O446" s="143">
        <v>0</v>
      </c>
      <c r="P446" s="143">
        <f t="shared" si="151"/>
        <v>0</v>
      </c>
      <c r="Q446" s="143">
        <v>2.2000000000000001E-4</v>
      </c>
      <c r="R446" s="143">
        <f t="shared" si="152"/>
        <v>4.6809839999999998E-2</v>
      </c>
      <c r="S446" s="143">
        <v>0</v>
      </c>
      <c r="T446" s="144">
        <f t="shared" si="153"/>
        <v>0</v>
      </c>
      <c r="AR446" s="145" t="s">
        <v>286</v>
      </c>
      <c r="AT446" s="145" t="s">
        <v>313</v>
      </c>
      <c r="AU446" s="145" t="s">
        <v>82</v>
      </c>
      <c r="AY446" s="13" t="s">
        <v>151</v>
      </c>
      <c r="BE446" s="146">
        <f t="shared" si="154"/>
        <v>5872.51</v>
      </c>
      <c r="BF446" s="146">
        <f t="shared" si="155"/>
        <v>0</v>
      </c>
      <c r="BG446" s="146">
        <f t="shared" si="156"/>
        <v>0</v>
      </c>
      <c r="BH446" s="146">
        <f t="shared" si="157"/>
        <v>0</v>
      </c>
      <c r="BI446" s="146">
        <f t="shared" si="158"/>
        <v>0</v>
      </c>
      <c r="BJ446" s="13" t="s">
        <v>80</v>
      </c>
      <c r="BK446" s="146">
        <f t="shared" si="159"/>
        <v>5872.51</v>
      </c>
      <c r="BL446" s="13" t="s">
        <v>220</v>
      </c>
      <c r="BM446" s="145" t="s">
        <v>1694</v>
      </c>
    </row>
    <row r="447" spans="2:65" s="1" customFormat="1" ht="16.5" customHeight="1" x14ac:dyDescent="0.2">
      <c r="B447" s="25"/>
      <c r="C447" s="135" t="s">
        <v>1695</v>
      </c>
      <c r="D447" s="135" t="s">
        <v>154</v>
      </c>
      <c r="E447" s="136" t="s">
        <v>1696</v>
      </c>
      <c r="F447" s="137" t="s">
        <v>1697</v>
      </c>
      <c r="G447" s="138" t="s">
        <v>483</v>
      </c>
      <c r="H447" s="139">
        <v>23.94</v>
      </c>
      <c r="I447" s="140">
        <v>144.33000000000001</v>
      </c>
      <c r="J447" s="140">
        <f t="shared" si="150"/>
        <v>3455.26</v>
      </c>
      <c r="K447" s="141"/>
      <c r="L447" s="25"/>
      <c r="M447" s="142" t="s">
        <v>1</v>
      </c>
      <c r="N447" s="112" t="s">
        <v>38</v>
      </c>
      <c r="O447" s="143">
        <v>0.23599999999999999</v>
      </c>
      <c r="P447" s="143">
        <f t="shared" si="151"/>
        <v>5.6498400000000002</v>
      </c>
      <c r="Q447" s="143">
        <v>0</v>
      </c>
      <c r="R447" s="143">
        <f t="shared" si="152"/>
        <v>0</v>
      </c>
      <c r="S447" s="143">
        <v>0</v>
      </c>
      <c r="T447" s="144">
        <f t="shared" si="153"/>
        <v>0</v>
      </c>
      <c r="AR447" s="145" t="s">
        <v>220</v>
      </c>
      <c r="AT447" s="145" t="s">
        <v>154</v>
      </c>
      <c r="AU447" s="145" t="s">
        <v>82</v>
      </c>
      <c r="AY447" s="13" t="s">
        <v>151</v>
      </c>
      <c r="BE447" s="146">
        <f t="shared" si="154"/>
        <v>3455.26</v>
      </c>
      <c r="BF447" s="146">
        <f t="shared" si="155"/>
        <v>0</v>
      </c>
      <c r="BG447" s="146">
        <f t="shared" si="156"/>
        <v>0</v>
      </c>
      <c r="BH447" s="146">
        <f t="shared" si="157"/>
        <v>0</v>
      </c>
      <c r="BI447" s="146">
        <f t="shared" si="158"/>
        <v>0</v>
      </c>
      <c r="BJ447" s="13" t="s">
        <v>80</v>
      </c>
      <c r="BK447" s="146">
        <f t="shared" si="159"/>
        <v>3455.26</v>
      </c>
      <c r="BL447" s="13" t="s">
        <v>220</v>
      </c>
      <c r="BM447" s="145" t="s">
        <v>1698</v>
      </c>
    </row>
    <row r="448" spans="2:65" s="1" customFormat="1" ht="16.5" customHeight="1" x14ac:dyDescent="0.2">
      <c r="B448" s="25"/>
      <c r="C448" s="150" t="s">
        <v>1699</v>
      </c>
      <c r="D448" s="150" t="s">
        <v>313</v>
      </c>
      <c r="E448" s="151" t="s">
        <v>1700</v>
      </c>
      <c r="F448" s="152" t="s">
        <v>1701</v>
      </c>
      <c r="G448" s="153" t="s">
        <v>483</v>
      </c>
      <c r="H448" s="154">
        <v>26.334</v>
      </c>
      <c r="I448" s="155">
        <v>122</v>
      </c>
      <c r="J448" s="155">
        <f t="shared" si="150"/>
        <v>3212.75</v>
      </c>
      <c r="K448" s="156"/>
      <c r="L448" s="157"/>
      <c r="M448" s="158" t="s">
        <v>1</v>
      </c>
      <c r="N448" s="159" t="s">
        <v>38</v>
      </c>
      <c r="O448" s="143">
        <v>0</v>
      </c>
      <c r="P448" s="143">
        <f t="shared" si="151"/>
        <v>0</v>
      </c>
      <c r="Q448" s="143">
        <v>2.7999999999999998E-4</v>
      </c>
      <c r="R448" s="143">
        <f t="shared" si="152"/>
        <v>7.3735199999999989E-3</v>
      </c>
      <c r="S448" s="143">
        <v>0</v>
      </c>
      <c r="T448" s="144">
        <f t="shared" si="153"/>
        <v>0</v>
      </c>
      <c r="AR448" s="145" t="s">
        <v>286</v>
      </c>
      <c r="AT448" s="145" t="s">
        <v>313</v>
      </c>
      <c r="AU448" s="145" t="s">
        <v>82</v>
      </c>
      <c r="AY448" s="13" t="s">
        <v>151</v>
      </c>
      <c r="BE448" s="146">
        <f t="shared" si="154"/>
        <v>3212.75</v>
      </c>
      <c r="BF448" s="146">
        <f t="shared" si="155"/>
        <v>0</v>
      </c>
      <c r="BG448" s="146">
        <f t="shared" si="156"/>
        <v>0</v>
      </c>
      <c r="BH448" s="146">
        <f t="shared" si="157"/>
        <v>0</v>
      </c>
      <c r="BI448" s="146">
        <f t="shared" si="158"/>
        <v>0</v>
      </c>
      <c r="BJ448" s="13" t="s">
        <v>80</v>
      </c>
      <c r="BK448" s="146">
        <f t="shared" si="159"/>
        <v>3212.75</v>
      </c>
      <c r="BL448" s="13" t="s">
        <v>220</v>
      </c>
      <c r="BM448" s="145" t="s">
        <v>1702</v>
      </c>
    </row>
    <row r="449" spans="2:65" s="1" customFormat="1" ht="16.5" customHeight="1" x14ac:dyDescent="0.2">
      <c r="B449" s="25"/>
      <c r="C449" s="135" t="s">
        <v>1703</v>
      </c>
      <c r="D449" s="135" t="s">
        <v>154</v>
      </c>
      <c r="E449" s="136" t="s">
        <v>1704</v>
      </c>
      <c r="F449" s="137" t="s">
        <v>1705</v>
      </c>
      <c r="G449" s="138" t="s">
        <v>483</v>
      </c>
      <c r="H449" s="139">
        <v>10.4</v>
      </c>
      <c r="I449" s="140">
        <v>110.69</v>
      </c>
      <c r="J449" s="140">
        <f t="shared" si="150"/>
        <v>1151.18</v>
      </c>
      <c r="K449" s="141"/>
      <c r="L449" s="25"/>
      <c r="M449" s="142" t="s">
        <v>1</v>
      </c>
      <c r="N449" s="112" t="s">
        <v>38</v>
      </c>
      <c r="O449" s="143">
        <v>0.18099999999999999</v>
      </c>
      <c r="P449" s="143">
        <f t="shared" si="151"/>
        <v>1.8824000000000001</v>
      </c>
      <c r="Q449" s="143">
        <v>0</v>
      </c>
      <c r="R449" s="143">
        <f t="shared" si="152"/>
        <v>0</v>
      </c>
      <c r="S449" s="143">
        <v>0</v>
      </c>
      <c r="T449" s="144">
        <f t="shared" si="153"/>
        <v>0</v>
      </c>
      <c r="AR449" s="145" t="s">
        <v>220</v>
      </c>
      <c r="AT449" s="145" t="s">
        <v>154</v>
      </c>
      <c r="AU449" s="145" t="s">
        <v>82</v>
      </c>
      <c r="AY449" s="13" t="s">
        <v>151</v>
      </c>
      <c r="BE449" s="146">
        <f t="shared" si="154"/>
        <v>1151.18</v>
      </c>
      <c r="BF449" s="146">
        <f t="shared" si="155"/>
        <v>0</v>
      </c>
      <c r="BG449" s="146">
        <f t="shared" si="156"/>
        <v>0</v>
      </c>
      <c r="BH449" s="146">
        <f t="shared" si="157"/>
        <v>0</v>
      </c>
      <c r="BI449" s="146">
        <f t="shared" si="158"/>
        <v>0</v>
      </c>
      <c r="BJ449" s="13" t="s">
        <v>80</v>
      </c>
      <c r="BK449" s="146">
        <f t="shared" si="159"/>
        <v>1151.18</v>
      </c>
      <c r="BL449" s="13" t="s">
        <v>220</v>
      </c>
      <c r="BM449" s="145" t="s">
        <v>1706</v>
      </c>
    </row>
    <row r="450" spans="2:65" s="1" customFormat="1" ht="16.5" customHeight="1" x14ac:dyDescent="0.2">
      <c r="B450" s="25"/>
      <c r="C450" s="150" t="s">
        <v>1707</v>
      </c>
      <c r="D450" s="150" t="s">
        <v>313</v>
      </c>
      <c r="E450" s="151" t="s">
        <v>1708</v>
      </c>
      <c r="F450" s="152" t="s">
        <v>1709</v>
      </c>
      <c r="G450" s="153" t="s">
        <v>483</v>
      </c>
      <c r="H450" s="154">
        <v>10.608000000000001</v>
      </c>
      <c r="I450" s="155">
        <v>118</v>
      </c>
      <c r="J450" s="155">
        <f t="shared" si="150"/>
        <v>1251.74</v>
      </c>
      <c r="K450" s="156"/>
      <c r="L450" s="157"/>
      <c r="M450" s="158" t="s">
        <v>1</v>
      </c>
      <c r="N450" s="159" t="s">
        <v>38</v>
      </c>
      <c r="O450" s="143">
        <v>0</v>
      </c>
      <c r="P450" s="143">
        <f t="shared" si="151"/>
        <v>0</v>
      </c>
      <c r="Q450" s="143">
        <v>4.0000000000000002E-4</v>
      </c>
      <c r="R450" s="143">
        <f t="shared" si="152"/>
        <v>4.2432000000000008E-3</v>
      </c>
      <c r="S450" s="143">
        <v>0</v>
      </c>
      <c r="T450" s="144">
        <f t="shared" si="153"/>
        <v>0</v>
      </c>
      <c r="AR450" s="145" t="s">
        <v>286</v>
      </c>
      <c r="AT450" s="145" t="s">
        <v>313</v>
      </c>
      <c r="AU450" s="145" t="s">
        <v>82</v>
      </c>
      <c r="AY450" s="13" t="s">
        <v>151</v>
      </c>
      <c r="BE450" s="146">
        <f t="shared" si="154"/>
        <v>1251.74</v>
      </c>
      <c r="BF450" s="146">
        <f t="shared" si="155"/>
        <v>0</v>
      </c>
      <c r="BG450" s="146">
        <f t="shared" si="156"/>
        <v>0</v>
      </c>
      <c r="BH450" s="146">
        <f t="shared" si="157"/>
        <v>0</v>
      </c>
      <c r="BI450" s="146">
        <f t="shared" si="158"/>
        <v>0</v>
      </c>
      <c r="BJ450" s="13" t="s">
        <v>80</v>
      </c>
      <c r="BK450" s="146">
        <f t="shared" si="159"/>
        <v>1251.74</v>
      </c>
      <c r="BL450" s="13" t="s">
        <v>220</v>
      </c>
      <c r="BM450" s="145" t="s">
        <v>1710</v>
      </c>
    </row>
    <row r="451" spans="2:65" s="1" customFormat="1" ht="16.5" customHeight="1" x14ac:dyDescent="0.2">
      <c r="B451" s="25"/>
      <c r="C451" s="135" t="s">
        <v>1711</v>
      </c>
      <c r="D451" s="135" t="s">
        <v>154</v>
      </c>
      <c r="E451" s="136" t="s">
        <v>1712</v>
      </c>
      <c r="F451" s="137" t="s">
        <v>1713</v>
      </c>
      <c r="G451" s="138" t="s">
        <v>483</v>
      </c>
      <c r="H451" s="139">
        <v>190.7</v>
      </c>
      <c r="I451" s="140">
        <v>44.77</v>
      </c>
      <c r="J451" s="140">
        <f t="shared" si="150"/>
        <v>8537.64</v>
      </c>
      <c r="K451" s="141"/>
      <c r="L451" s="25"/>
      <c r="M451" s="142" t="s">
        <v>1</v>
      </c>
      <c r="N451" s="112" t="s">
        <v>38</v>
      </c>
      <c r="O451" s="143">
        <v>0.05</v>
      </c>
      <c r="P451" s="143">
        <f t="shared" si="151"/>
        <v>9.5350000000000001</v>
      </c>
      <c r="Q451" s="143">
        <v>3.0000000000000001E-5</v>
      </c>
      <c r="R451" s="143">
        <f t="shared" si="152"/>
        <v>5.7209999999999995E-3</v>
      </c>
      <c r="S451" s="143">
        <v>0</v>
      </c>
      <c r="T451" s="144">
        <f t="shared" si="153"/>
        <v>0</v>
      </c>
      <c r="AR451" s="145" t="s">
        <v>220</v>
      </c>
      <c r="AT451" s="145" t="s">
        <v>154</v>
      </c>
      <c r="AU451" s="145" t="s">
        <v>82</v>
      </c>
      <c r="AY451" s="13" t="s">
        <v>151</v>
      </c>
      <c r="BE451" s="146">
        <f t="shared" si="154"/>
        <v>8537.64</v>
      </c>
      <c r="BF451" s="146">
        <f t="shared" si="155"/>
        <v>0</v>
      </c>
      <c r="BG451" s="146">
        <f t="shared" si="156"/>
        <v>0</v>
      </c>
      <c r="BH451" s="146">
        <f t="shared" si="157"/>
        <v>0</v>
      </c>
      <c r="BI451" s="146">
        <f t="shared" si="158"/>
        <v>0</v>
      </c>
      <c r="BJ451" s="13" t="s">
        <v>80</v>
      </c>
      <c r="BK451" s="146">
        <f t="shared" si="159"/>
        <v>8537.64</v>
      </c>
      <c r="BL451" s="13" t="s">
        <v>220</v>
      </c>
      <c r="BM451" s="145" t="s">
        <v>1714</v>
      </c>
    </row>
    <row r="452" spans="2:65" s="1" customFormat="1" ht="24.2" customHeight="1" x14ac:dyDescent="0.2">
      <c r="B452" s="25"/>
      <c r="C452" s="135" t="s">
        <v>1715</v>
      </c>
      <c r="D452" s="135" t="s">
        <v>154</v>
      </c>
      <c r="E452" s="136" t="s">
        <v>1716</v>
      </c>
      <c r="F452" s="137" t="s">
        <v>1717</v>
      </c>
      <c r="G452" s="138" t="s">
        <v>162</v>
      </c>
      <c r="H452" s="139">
        <v>194.03</v>
      </c>
      <c r="I452" s="140">
        <v>43.82</v>
      </c>
      <c r="J452" s="140">
        <f t="shared" si="150"/>
        <v>8502.39</v>
      </c>
      <c r="K452" s="141"/>
      <c r="L452" s="25"/>
      <c r="M452" s="142" t="s">
        <v>1</v>
      </c>
      <c r="N452" s="112" t="s">
        <v>38</v>
      </c>
      <c r="O452" s="143">
        <v>9.8000000000000004E-2</v>
      </c>
      <c r="P452" s="143">
        <f t="shared" si="151"/>
        <v>19.014939999999999</v>
      </c>
      <c r="Q452" s="143">
        <v>0</v>
      </c>
      <c r="R452" s="143">
        <f t="shared" si="152"/>
        <v>0</v>
      </c>
      <c r="S452" s="143">
        <v>0</v>
      </c>
      <c r="T452" s="144">
        <f t="shared" si="153"/>
        <v>0</v>
      </c>
      <c r="AR452" s="145" t="s">
        <v>220</v>
      </c>
      <c r="AT452" s="145" t="s">
        <v>154</v>
      </c>
      <c r="AU452" s="145" t="s">
        <v>82</v>
      </c>
      <c r="AY452" s="13" t="s">
        <v>151</v>
      </c>
      <c r="BE452" s="146">
        <f t="shared" si="154"/>
        <v>8502.39</v>
      </c>
      <c r="BF452" s="146">
        <f t="shared" si="155"/>
        <v>0</v>
      </c>
      <c r="BG452" s="146">
        <f t="shared" si="156"/>
        <v>0</v>
      </c>
      <c r="BH452" s="146">
        <f t="shared" si="157"/>
        <v>0</v>
      </c>
      <c r="BI452" s="146">
        <f t="shared" si="158"/>
        <v>0</v>
      </c>
      <c r="BJ452" s="13" t="s">
        <v>80</v>
      </c>
      <c r="BK452" s="146">
        <f t="shared" si="159"/>
        <v>8502.39</v>
      </c>
      <c r="BL452" s="13" t="s">
        <v>220</v>
      </c>
      <c r="BM452" s="145" t="s">
        <v>1718</v>
      </c>
    </row>
    <row r="453" spans="2:65" s="1" customFormat="1" ht="24.2" customHeight="1" x14ac:dyDescent="0.2">
      <c r="B453" s="25"/>
      <c r="C453" s="135" t="s">
        <v>1719</v>
      </c>
      <c r="D453" s="135" t="s">
        <v>154</v>
      </c>
      <c r="E453" s="136" t="s">
        <v>1720</v>
      </c>
      <c r="F453" s="137" t="s">
        <v>1721</v>
      </c>
      <c r="G453" s="138" t="s">
        <v>209</v>
      </c>
      <c r="H453" s="139">
        <v>2.1579999999999999</v>
      </c>
      <c r="I453" s="140">
        <v>566.97</v>
      </c>
      <c r="J453" s="140">
        <f t="shared" si="150"/>
        <v>1223.52</v>
      </c>
      <c r="K453" s="141"/>
      <c r="L453" s="25"/>
      <c r="M453" s="142" t="s">
        <v>1</v>
      </c>
      <c r="N453" s="112" t="s">
        <v>38</v>
      </c>
      <c r="O453" s="143">
        <v>1.1020000000000001</v>
      </c>
      <c r="P453" s="143">
        <f t="shared" si="151"/>
        <v>2.3781159999999999</v>
      </c>
      <c r="Q453" s="143">
        <v>0</v>
      </c>
      <c r="R453" s="143">
        <f t="shared" si="152"/>
        <v>0</v>
      </c>
      <c r="S453" s="143">
        <v>0</v>
      </c>
      <c r="T453" s="144">
        <f t="shared" si="153"/>
        <v>0</v>
      </c>
      <c r="AR453" s="145" t="s">
        <v>220</v>
      </c>
      <c r="AT453" s="145" t="s">
        <v>154</v>
      </c>
      <c r="AU453" s="145" t="s">
        <v>82</v>
      </c>
      <c r="AY453" s="13" t="s">
        <v>151</v>
      </c>
      <c r="BE453" s="146">
        <f t="shared" si="154"/>
        <v>1223.52</v>
      </c>
      <c r="BF453" s="146">
        <f t="shared" si="155"/>
        <v>0</v>
      </c>
      <c r="BG453" s="146">
        <f t="shared" si="156"/>
        <v>0</v>
      </c>
      <c r="BH453" s="146">
        <f t="shared" si="157"/>
        <v>0</v>
      </c>
      <c r="BI453" s="146">
        <f t="shared" si="158"/>
        <v>0</v>
      </c>
      <c r="BJ453" s="13" t="s">
        <v>80</v>
      </c>
      <c r="BK453" s="146">
        <f t="shared" si="159"/>
        <v>1223.52</v>
      </c>
      <c r="BL453" s="13" t="s">
        <v>220</v>
      </c>
      <c r="BM453" s="145" t="s">
        <v>1722</v>
      </c>
    </row>
    <row r="454" spans="2:65" s="1" customFormat="1" ht="24.2" customHeight="1" x14ac:dyDescent="0.2">
      <c r="B454" s="25"/>
      <c r="C454" s="135" t="s">
        <v>1723</v>
      </c>
      <c r="D454" s="135" t="s">
        <v>154</v>
      </c>
      <c r="E454" s="136" t="s">
        <v>1724</v>
      </c>
      <c r="F454" s="137" t="s">
        <v>1725</v>
      </c>
      <c r="G454" s="138" t="s">
        <v>209</v>
      </c>
      <c r="H454" s="139">
        <v>2.1579999999999999</v>
      </c>
      <c r="I454" s="140">
        <v>468.63</v>
      </c>
      <c r="J454" s="140">
        <f t="shared" si="150"/>
        <v>1011.3</v>
      </c>
      <c r="K454" s="141"/>
      <c r="L454" s="25"/>
      <c r="M454" s="142" t="s">
        <v>1</v>
      </c>
      <c r="N454" s="112" t="s">
        <v>38</v>
      </c>
      <c r="O454" s="143">
        <v>1</v>
      </c>
      <c r="P454" s="143">
        <f t="shared" si="151"/>
        <v>2.1579999999999999</v>
      </c>
      <c r="Q454" s="143">
        <v>0</v>
      </c>
      <c r="R454" s="143">
        <f t="shared" si="152"/>
        <v>0</v>
      </c>
      <c r="S454" s="143">
        <v>0</v>
      </c>
      <c r="T454" s="144">
        <f t="shared" si="153"/>
        <v>0</v>
      </c>
      <c r="AR454" s="145" t="s">
        <v>220</v>
      </c>
      <c r="AT454" s="145" t="s">
        <v>154</v>
      </c>
      <c r="AU454" s="145" t="s">
        <v>82</v>
      </c>
      <c r="AY454" s="13" t="s">
        <v>151</v>
      </c>
      <c r="BE454" s="146">
        <f t="shared" si="154"/>
        <v>1011.3</v>
      </c>
      <c r="BF454" s="146">
        <f t="shared" si="155"/>
        <v>0</v>
      </c>
      <c r="BG454" s="146">
        <f t="shared" si="156"/>
        <v>0</v>
      </c>
      <c r="BH454" s="146">
        <f t="shared" si="157"/>
        <v>0</v>
      </c>
      <c r="BI454" s="146">
        <f t="shared" si="158"/>
        <v>0</v>
      </c>
      <c r="BJ454" s="13" t="s">
        <v>80</v>
      </c>
      <c r="BK454" s="146">
        <f t="shared" si="159"/>
        <v>1011.3</v>
      </c>
      <c r="BL454" s="13" t="s">
        <v>220</v>
      </c>
      <c r="BM454" s="145" t="s">
        <v>1726</v>
      </c>
    </row>
    <row r="455" spans="2:65" s="11" customFormat="1" ht="22.9" customHeight="1" x14ac:dyDescent="0.2">
      <c r="B455" s="124"/>
      <c r="D455" s="125" t="s">
        <v>72</v>
      </c>
      <c r="E455" s="133" t="s">
        <v>539</v>
      </c>
      <c r="F455" s="133" t="s">
        <v>540</v>
      </c>
      <c r="J455" s="134">
        <f>BK455</f>
        <v>113608.34</v>
      </c>
      <c r="L455" s="124"/>
      <c r="M455" s="128"/>
      <c r="P455" s="129">
        <f>SUM(P456:P463)</f>
        <v>79.808737000000008</v>
      </c>
      <c r="R455" s="129">
        <f>SUM(R456:R463)</f>
        <v>1.4606374599999998</v>
      </c>
      <c r="T455" s="130">
        <f>SUM(T456:T463)</f>
        <v>0</v>
      </c>
      <c r="AR455" s="125" t="s">
        <v>82</v>
      </c>
      <c r="AT455" s="131" t="s">
        <v>72</v>
      </c>
      <c r="AU455" s="131" t="s">
        <v>80</v>
      </c>
      <c r="AY455" s="125" t="s">
        <v>151</v>
      </c>
      <c r="BK455" s="132">
        <f>SUM(BK456:BK463)</f>
        <v>113608.34</v>
      </c>
    </row>
    <row r="456" spans="2:65" s="1" customFormat="1" ht="16.5" customHeight="1" x14ac:dyDescent="0.2">
      <c r="B456" s="25"/>
      <c r="C456" s="135" t="s">
        <v>1727</v>
      </c>
      <c r="D456" s="135" t="s">
        <v>154</v>
      </c>
      <c r="E456" s="136" t="s">
        <v>542</v>
      </c>
      <c r="F456" s="137" t="s">
        <v>543</v>
      </c>
      <c r="G456" s="138" t="s">
        <v>162</v>
      </c>
      <c r="H456" s="139">
        <v>70.587999999999994</v>
      </c>
      <c r="I456" s="140">
        <v>7.34</v>
      </c>
      <c r="J456" s="140">
        <f t="shared" ref="J456:J463" si="160">ROUND(I456*H456,2)</f>
        <v>518.12</v>
      </c>
      <c r="K456" s="141"/>
      <c r="L456" s="25"/>
      <c r="M456" s="142" t="s">
        <v>1</v>
      </c>
      <c r="N456" s="112" t="s">
        <v>38</v>
      </c>
      <c r="O456" s="143">
        <v>1.2E-2</v>
      </c>
      <c r="P456" s="143">
        <f t="shared" ref="P456:P463" si="161">O456*H456</f>
        <v>0.84705599999999992</v>
      </c>
      <c r="Q456" s="143">
        <v>0</v>
      </c>
      <c r="R456" s="143">
        <f t="shared" ref="R456:R463" si="162">Q456*H456</f>
        <v>0</v>
      </c>
      <c r="S456" s="143">
        <v>0</v>
      </c>
      <c r="T456" s="144">
        <f t="shared" ref="T456:T463" si="163">S456*H456</f>
        <v>0</v>
      </c>
      <c r="AR456" s="145" t="s">
        <v>220</v>
      </c>
      <c r="AT456" s="145" t="s">
        <v>154</v>
      </c>
      <c r="AU456" s="145" t="s">
        <v>82</v>
      </c>
      <c r="AY456" s="13" t="s">
        <v>151</v>
      </c>
      <c r="BE456" s="146">
        <f t="shared" ref="BE456:BE463" si="164">IF(N456="základní",J456,0)</f>
        <v>518.12</v>
      </c>
      <c r="BF456" s="146">
        <f t="shared" ref="BF456:BF463" si="165">IF(N456="snížená",J456,0)</f>
        <v>0</v>
      </c>
      <c r="BG456" s="146">
        <f t="shared" ref="BG456:BG463" si="166">IF(N456="zákl. přenesená",J456,0)</f>
        <v>0</v>
      </c>
      <c r="BH456" s="146">
        <f t="shared" ref="BH456:BH463" si="167">IF(N456="sníž. přenesená",J456,0)</f>
        <v>0</v>
      </c>
      <c r="BI456" s="146">
        <f t="shared" ref="BI456:BI463" si="168">IF(N456="nulová",J456,0)</f>
        <v>0</v>
      </c>
      <c r="BJ456" s="13" t="s">
        <v>80</v>
      </c>
      <c r="BK456" s="146">
        <f t="shared" ref="BK456:BK463" si="169">ROUND(I456*H456,2)</f>
        <v>518.12</v>
      </c>
      <c r="BL456" s="13" t="s">
        <v>220</v>
      </c>
      <c r="BM456" s="145" t="s">
        <v>1728</v>
      </c>
    </row>
    <row r="457" spans="2:65" s="1" customFormat="1" ht="16.5" customHeight="1" x14ac:dyDescent="0.2">
      <c r="B457" s="25"/>
      <c r="C457" s="135" t="s">
        <v>1729</v>
      </c>
      <c r="D457" s="135" t="s">
        <v>154</v>
      </c>
      <c r="E457" s="136" t="s">
        <v>546</v>
      </c>
      <c r="F457" s="137" t="s">
        <v>547</v>
      </c>
      <c r="G457" s="138" t="s">
        <v>162</v>
      </c>
      <c r="H457" s="139">
        <v>70.587999999999994</v>
      </c>
      <c r="I457" s="140">
        <v>60.66</v>
      </c>
      <c r="J457" s="140">
        <f t="shared" si="160"/>
        <v>4281.87</v>
      </c>
      <c r="K457" s="141"/>
      <c r="L457" s="25"/>
      <c r="M457" s="142" t="s">
        <v>1</v>
      </c>
      <c r="N457" s="112" t="s">
        <v>38</v>
      </c>
      <c r="O457" s="143">
        <v>4.3999999999999997E-2</v>
      </c>
      <c r="P457" s="143">
        <f t="shared" si="161"/>
        <v>3.1058719999999997</v>
      </c>
      <c r="Q457" s="143">
        <v>2.9999999999999997E-4</v>
      </c>
      <c r="R457" s="143">
        <f t="shared" si="162"/>
        <v>2.1176399999999998E-2</v>
      </c>
      <c r="S457" s="143">
        <v>0</v>
      </c>
      <c r="T457" s="144">
        <f t="shared" si="163"/>
        <v>0</v>
      </c>
      <c r="AR457" s="145" t="s">
        <v>220</v>
      </c>
      <c r="AT457" s="145" t="s">
        <v>154</v>
      </c>
      <c r="AU457" s="145" t="s">
        <v>82</v>
      </c>
      <c r="AY457" s="13" t="s">
        <v>151</v>
      </c>
      <c r="BE457" s="146">
        <f t="shared" si="164"/>
        <v>4281.87</v>
      </c>
      <c r="BF457" s="146">
        <f t="shared" si="165"/>
        <v>0</v>
      </c>
      <c r="BG457" s="146">
        <f t="shared" si="166"/>
        <v>0</v>
      </c>
      <c r="BH457" s="146">
        <f t="shared" si="167"/>
        <v>0</v>
      </c>
      <c r="BI457" s="146">
        <f t="shared" si="168"/>
        <v>0</v>
      </c>
      <c r="BJ457" s="13" t="s">
        <v>80</v>
      </c>
      <c r="BK457" s="146">
        <f t="shared" si="169"/>
        <v>4281.87</v>
      </c>
      <c r="BL457" s="13" t="s">
        <v>220</v>
      </c>
      <c r="BM457" s="145" t="s">
        <v>1730</v>
      </c>
    </row>
    <row r="458" spans="2:65" s="1" customFormat="1" ht="24.2" customHeight="1" x14ac:dyDescent="0.2">
      <c r="B458" s="25"/>
      <c r="C458" s="135" t="s">
        <v>1731</v>
      </c>
      <c r="D458" s="135" t="s">
        <v>154</v>
      </c>
      <c r="E458" s="136" t="s">
        <v>550</v>
      </c>
      <c r="F458" s="137" t="s">
        <v>551</v>
      </c>
      <c r="G458" s="138" t="s">
        <v>162</v>
      </c>
      <c r="H458" s="139">
        <v>64.347999999999999</v>
      </c>
      <c r="I458" s="140">
        <v>466.34</v>
      </c>
      <c r="J458" s="140">
        <f t="shared" si="160"/>
        <v>30008.05</v>
      </c>
      <c r="K458" s="141"/>
      <c r="L458" s="25"/>
      <c r="M458" s="142" t="s">
        <v>1</v>
      </c>
      <c r="N458" s="112" t="s">
        <v>38</v>
      </c>
      <c r="O458" s="143">
        <v>0.375</v>
      </c>
      <c r="P458" s="143">
        <f t="shared" si="161"/>
        <v>24.130499999999998</v>
      </c>
      <c r="Q458" s="143">
        <v>1.5E-3</v>
      </c>
      <c r="R458" s="143">
        <f t="shared" si="162"/>
        <v>9.6521999999999997E-2</v>
      </c>
      <c r="S458" s="143">
        <v>0</v>
      </c>
      <c r="T458" s="144">
        <f t="shared" si="163"/>
        <v>0</v>
      </c>
      <c r="AR458" s="145" t="s">
        <v>220</v>
      </c>
      <c r="AT458" s="145" t="s">
        <v>154</v>
      </c>
      <c r="AU458" s="145" t="s">
        <v>82</v>
      </c>
      <c r="AY458" s="13" t="s">
        <v>151</v>
      </c>
      <c r="BE458" s="146">
        <f t="shared" si="164"/>
        <v>30008.05</v>
      </c>
      <c r="BF458" s="146">
        <f t="shared" si="165"/>
        <v>0</v>
      </c>
      <c r="BG458" s="146">
        <f t="shared" si="166"/>
        <v>0</v>
      </c>
      <c r="BH458" s="146">
        <f t="shared" si="167"/>
        <v>0</v>
      </c>
      <c r="BI458" s="146">
        <f t="shared" si="168"/>
        <v>0</v>
      </c>
      <c r="BJ458" s="13" t="s">
        <v>80</v>
      </c>
      <c r="BK458" s="146">
        <f t="shared" si="169"/>
        <v>30008.05</v>
      </c>
      <c r="BL458" s="13" t="s">
        <v>220</v>
      </c>
      <c r="BM458" s="145" t="s">
        <v>1732</v>
      </c>
    </row>
    <row r="459" spans="2:65" s="1" customFormat="1" ht="33" customHeight="1" x14ac:dyDescent="0.2">
      <c r="B459" s="25"/>
      <c r="C459" s="135" t="s">
        <v>1733</v>
      </c>
      <c r="D459" s="135" t="s">
        <v>154</v>
      </c>
      <c r="E459" s="136" t="s">
        <v>1734</v>
      </c>
      <c r="F459" s="137" t="s">
        <v>1735</v>
      </c>
      <c r="G459" s="138" t="s">
        <v>162</v>
      </c>
      <c r="H459" s="139">
        <v>70.587999999999994</v>
      </c>
      <c r="I459" s="140">
        <v>623.54999999999995</v>
      </c>
      <c r="J459" s="140">
        <f t="shared" si="160"/>
        <v>44015.15</v>
      </c>
      <c r="K459" s="141"/>
      <c r="L459" s="25"/>
      <c r="M459" s="142" t="s">
        <v>1</v>
      </c>
      <c r="N459" s="112" t="s">
        <v>38</v>
      </c>
      <c r="O459" s="143">
        <v>0.64200000000000002</v>
      </c>
      <c r="P459" s="143">
        <f t="shared" si="161"/>
        <v>45.317495999999998</v>
      </c>
      <c r="Q459" s="143">
        <v>6.0000000000000001E-3</v>
      </c>
      <c r="R459" s="143">
        <f t="shared" si="162"/>
        <v>0.42352799999999996</v>
      </c>
      <c r="S459" s="143">
        <v>0</v>
      </c>
      <c r="T459" s="144">
        <f t="shared" si="163"/>
        <v>0</v>
      </c>
      <c r="AR459" s="145" t="s">
        <v>220</v>
      </c>
      <c r="AT459" s="145" t="s">
        <v>154</v>
      </c>
      <c r="AU459" s="145" t="s">
        <v>82</v>
      </c>
      <c r="AY459" s="13" t="s">
        <v>151</v>
      </c>
      <c r="BE459" s="146">
        <f t="shared" si="164"/>
        <v>44015.15</v>
      </c>
      <c r="BF459" s="146">
        <f t="shared" si="165"/>
        <v>0</v>
      </c>
      <c r="BG459" s="146">
        <f t="shared" si="166"/>
        <v>0</v>
      </c>
      <c r="BH459" s="146">
        <f t="shared" si="167"/>
        <v>0</v>
      </c>
      <c r="BI459" s="146">
        <f t="shared" si="168"/>
        <v>0</v>
      </c>
      <c r="BJ459" s="13" t="s">
        <v>80</v>
      </c>
      <c r="BK459" s="146">
        <f t="shared" si="169"/>
        <v>44015.15</v>
      </c>
      <c r="BL459" s="13" t="s">
        <v>220</v>
      </c>
      <c r="BM459" s="145" t="s">
        <v>1736</v>
      </c>
    </row>
    <row r="460" spans="2:65" s="1" customFormat="1" ht="16.5" customHeight="1" x14ac:dyDescent="0.2">
      <c r="B460" s="25"/>
      <c r="C460" s="150" t="s">
        <v>1737</v>
      </c>
      <c r="D460" s="150" t="s">
        <v>313</v>
      </c>
      <c r="E460" s="151" t="s">
        <v>1738</v>
      </c>
      <c r="F460" s="152" t="s">
        <v>1739</v>
      </c>
      <c r="G460" s="153" t="s">
        <v>162</v>
      </c>
      <c r="H460" s="154">
        <v>77.647000000000006</v>
      </c>
      <c r="I460" s="155">
        <v>401</v>
      </c>
      <c r="J460" s="155">
        <f t="shared" si="160"/>
        <v>31136.45</v>
      </c>
      <c r="K460" s="156"/>
      <c r="L460" s="157"/>
      <c r="M460" s="158" t="s">
        <v>1</v>
      </c>
      <c r="N460" s="159" t="s">
        <v>38</v>
      </c>
      <c r="O460" s="143">
        <v>0</v>
      </c>
      <c r="P460" s="143">
        <f t="shared" si="161"/>
        <v>0</v>
      </c>
      <c r="Q460" s="143">
        <v>1.18E-2</v>
      </c>
      <c r="R460" s="143">
        <f t="shared" si="162"/>
        <v>0.91623460000000001</v>
      </c>
      <c r="S460" s="143">
        <v>0</v>
      </c>
      <c r="T460" s="144">
        <f t="shared" si="163"/>
        <v>0</v>
      </c>
      <c r="AR460" s="145" t="s">
        <v>286</v>
      </c>
      <c r="AT460" s="145" t="s">
        <v>313</v>
      </c>
      <c r="AU460" s="145" t="s">
        <v>82</v>
      </c>
      <c r="AY460" s="13" t="s">
        <v>151</v>
      </c>
      <c r="BE460" s="146">
        <f t="shared" si="164"/>
        <v>31136.45</v>
      </c>
      <c r="BF460" s="146">
        <f t="shared" si="165"/>
        <v>0</v>
      </c>
      <c r="BG460" s="146">
        <f t="shared" si="166"/>
        <v>0</v>
      </c>
      <c r="BH460" s="146">
        <f t="shared" si="167"/>
        <v>0</v>
      </c>
      <c r="BI460" s="146">
        <f t="shared" si="168"/>
        <v>0</v>
      </c>
      <c r="BJ460" s="13" t="s">
        <v>80</v>
      </c>
      <c r="BK460" s="146">
        <f t="shared" si="169"/>
        <v>31136.45</v>
      </c>
      <c r="BL460" s="13" t="s">
        <v>220</v>
      </c>
      <c r="BM460" s="145" t="s">
        <v>1740</v>
      </c>
    </row>
    <row r="461" spans="2:65" s="1" customFormat="1" ht="24.2" customHeight="1" x14ac:dyDescent="0.2">
      <c r="B461" s="25"/>
      <c r="C461" s="135" t="s">
        <v>1741</v>
      </c>
      <c r="D461" s="135" t="s">
        <v>154</v>
      </c>
      <c r="E461" s="136" t="s">
        <v>574</v>
      </c>
      <c r="F461" s="137" t="s">
        <v>575</v>
      </c>
      <c r="G461" s="138" t="s">
        <v>162</v>
      </c>
      <c r="H461" s="139">
        <v>70.587999999999994</v>
      </c>
      <c r="I461" s="140">
        <v>26.17</v>
      </c>
      <c r="J461" s="140">
        <f t="shared" si="160"/>
        <v>1847.29</v>
      </c>
      <c r="K461" s="141"/>
      <c r="L461" s="25"/>
      <c r="M461" s="142" t="s">
        <v>1</v>
      </c>
      <c r="N461" s="112" t="s">
        <v>38</v>
      </c>
      <c r="O461" s="143">
        <v>4.1000000000000002E-2</v>
      </c>
      <c r="P461" s="143">
        <f t="shared" si="161"/>
        <v>2.8941079999999997</v>
      </c>
      <c r="Q461" s="143">
        <v>4.5000000000000003E-5</v>
      </c>
      <c r="R461" s="143">
        <f t="shared" si="162"/>
        <v>3.1764599999999999E-3</v>
      </c>
      <c r="S461" s="143">
        <v>0</v>
      </c>
      <c r="T461" s="144">
        <f t="shared" si="163"/>
        <v>0</v>
      </c>
      <c r="AR461" s="145" t="s">
        <v>220</v>
      </c>
      <c r="AT461" s="145" t="s">
        <v>154</v>
      </c>
      <c r="AU461" s="145" t="s">
        <v>82</v>
      </c>
      <c r="AY461" s="13" t="s">
        <v>151</v>
      </c>
      <c r="BE461" s="146">
        <f t="shared" si="164"/>
        <v>1847.29</v>
      </c>
      <c r="BF461" s="146">
        <f t="shared" si="165"/>
        <v>0</v>
      </c>
      <c r="BG461" s="146">
        <f t="shared" si="166"/>
        <v>0</v>
      </c>
      <c r="BH461" s="146">
        <f t="shared" si="167"/>
        <v>0</v>
      </c>
      <c r="BI461" s="146">
        <f t="shared" si="168"/>
        <v>0</v>
      </c>
      <c r="BJ461" s="13" t="s">
        <v>80</v>
      </c>
      <c r="BK461" s="146">
        <f t="shared" si="169"/>
        <v>1847.29</v>
      </c>
      <c r="BL461" s="13" t="s">
        <v>220</v>
      </c>
      <c r="BM461" s="145" t="s">
        <v>1742</v>
      </c>
    </row>
    <row r="462" spans="2:65" s="1" customFormat="1" ht="24.2" customHeight="1" x14ac:dyDescent="0.2">
      <c r="B462" s="25"/>
      <c r="C462" s="135" t="s">
        <v>1743</v>
      </c>
      <c r="D462" s="135" t="s">
        <v>154</v>
      </c>
      <c r="E462" s="136" t="s">
        <v>1744</v>
      </c>
      <c r="F462" s="137" t="s">
        <v>1745</v>
      </c>
      <c r="G462" s="138" t="s">
        <v>209</v>
      </c>
      <c r="H462" s="139">
        <v>1.4610000000000001</v>
      </c>
      <c r="I462" s="140">
        <v>698.76</v>
      </c>
      <c r="J462" s="140">
        <f t="shared" si="160"/>
        <v>1020.89</v>
      </c>
      <c r="K462" s="141"/>
      <c r="L462" s="25"/>
      <c r="M462" s="142" t="s">
        <v>1</v>
      </c>
      <c r="N462" s="112" t="s">
        <v>38</v>
      </c>
      <c r="O462" s="143">
        <v>1.2649999999999999</v>
      </c>
      <c r="P462" s="143">
        <f t="shared" si="161"/>
        <v>1.8481650000000001</v>
      </c>
      <c r="Q462" s="143">
        <v>0</v>
      </c>
      <c r="R462" s="143">
        <f t="shared" si="162"/>
        <v>0</v>
      </c>
      <c r="S462" s="143">
        <v>0</v>
      </c>
      <c r="T462" s="144">
        <f t="shared" si="163"/>
        <v>0</v>
      </c>
      <c r="AR462" s="145" t="s">
        <v>220</v>
      </c>
      <c r="AT462" s="145" t="s">
        <v>154</v>
      </c>
      <c r="AU462" s="145" t="s">
        <v>82</v>
      </c>
      <c r="AY462" s="13" t="s">
        <v>151</v>
      </c>
      <c r="BE462" s="146">
        <f t="shared" si="164"/>
        <v>1020.89</v>
      </c>
      <c r="BF462" s="146">
        <f t="shared" si="165"/>
        <v>0</v>
      </c>
      <c r="BG462" s="146">
        <f t="shared" si="166"/>
        <v>0</v>
      </c>
      <c r="BH462" s="146">
        <f t="shared" si="167"/>
        <v>0</v>
      </c>
      <c r="BI462" s="146">
        <f t="shared" si="168"/>
        <v>0</v>
      </c>
      <c r="BJ462" s="13" t="s">
        <v>80</v>
      </c>
      <c r="BK462" s="146">
        <f t="shared" si="169"/>
        <v>1020.89</v>
      </c>
      <c r="BL462" s="13" t="s">
        <v>220</v>
      </c>
      <c r="BM462" s="145" t="s">
        <v>1746</v>
      </c>
    </row>
    <row r="463" spans="2:65" s="1" customFormat="1" ht="24.2" customHeight="1" x14ac:dyDescent="0.2">
      <c r="B463" s="25"/>
      <c r="C463" s="135" t="s">
        <v>1747</v>
      </c>
      <c r="D463" s="135" t="s">
        <v>154</v>
      </c>
      <c r="E463" s="136" t="s">
        <v>582</v>
      </c>
      <c r="F463" s="137" t="s">
        <v>583</v>
      </c>
      <c r="G463" s="138" t="s">
        <v>209</v>
      </c>
      <c r="H463" s="139">
        <v>1.4610000000000001</v>
      </c>
      <c r="I463" s="140">
        <v>534.24</v>
      </c>
      <c r="J463" s="140">
        <f t="shared" si="160"/>
        <v>780.52</v>
      </c>
      <c r="K463" s="141"/>
      <c r="L463" s="25"/>
      <c r="M463" s="142" t="s">
        <v>1</v>
      </c>
      <c r="N463" s="112" t="s">
        <v>38</v>
      </c>
      <c r="O463" s="143">
        <v>1.1399999999999999</v>
      </c>
      <c r="P463" s="143">
        <f t="shared" si="161"/>
        <v>1.66554</v>
      </c>
      <c r="Q463" s="143">
        <v>0</v>
      </c>
      <c r="R463" s="143">
        <f t="shared" si="162"/>
        <v>0</v>
      </c>
      <c r="S463" s="143">
        <v>0</v>
      </c>
      <c r="T463" s="144">
        <f t="shared" si="163"/>
        <v>0</v>
      </c>
      <c r="AR463" s="145" t="s">
        <v>220</v>
      </c>
      <c r="AT463" s="145" t="s">
        <v>154</v>
      </c>
      <c r="AU463" s="145" t="s">
        <v>82</v>
      </c>
      <c r="AY463" s="13" t="s">
        <v>151</v>
      </c>
      <c r="BE463" s="146">
        <f t="shared" si="164"/>
        <v>780.52</v>
      </c>
      <c r="BF463" s="146">
        <f t="shared" si="165"/>
        <v>0</v>
      </c>
      <c r="BG463" s="146">
        <f t="shared" si="166"/>
        <v>0</v>
      </c>
      <c r="BH463" s="146">
        <f t="shared" si="167"/>
        <v>0</v>
      </c>
      <c r="BI463" s="146">
        <f t="shared" si="168"/>
        <v>0</v>
      </c>
      <c r="BJ463" s="13" t="s">
        <v>80</v>
      </c>
      <c r="BK463" s="146">
        <f t="shared" si="169"/>
        <v>780.52</v>
      </c>
      <c r="BL463" s="13" t="s">
        <v>220</v>
      </c>
      <c r="BM463" s="145" t="s">
        <v>1748</v>
      </c>
    </row>
    <row r="464" spans="2:65" s="11" customFormat="1" ht="22.9" customHeight="1" x14ac:dyDescent="0.2">
      <c r="B464" s="124"/>
      <c r="D464" s="125" t="s">
        <v>72</v>
      </c>
      <c r="E464" s="133" t="s">
        <v>1749</v>
      </c>
      <c r="F464" s="133" t="s">
        <v>1750</v>
      </c>
      <c r="J464" s="134">
        <f>BK464</f>
        <v>15955.39</v>
      </c>
      <c r="L464" s="124"/>
      <c r="M464" s="128"/>
      <c r="P464" s="129">
        <f>SUM(P465:P467)</f>
        <v>13.057961999999998</v>
      </c>
      <c r="R464" s="129">
        <f>SUM(R465:R467)</f>
        <v>2.1590448000000002E-2</v>
      </c>
      <c r="T464" s="130">
        <f>SUM(T465:T467)</f>
        <v>0</v>
      </c>
      <c r="AR464" s="125" t="s">
        <v>82</v>
      </c>
      <c r="AT464" s="131" t="s">
        <v>72</v>
      </c>
      <c r="AU464" s="131" t="s">
        <v>80</v>
      </c>
      <c r="AY464" s="125" t="s">
        <v>151</v>
      </c>
      <c r="BK464" s="132">
        <f>SUM(BK465:BK467)</f>
        <v>15955.39</v>
      </c>
    </row>
    <row r="465" spans="2:65" s="1" customFormat="1" ht="24.2" customHeight="1" x14ac:dyDescent="0.2">
      <c r="B465" s="25"/>
      <c r="C465" s="135" t="s">
        <v>1751</v>
      </c>
      <c r="D465" s="135" t="s">
        <v>154</v>
      </c>
      <c r="E465" s="136" t="s">
        <v>1752</v>
      </c>
      <c r="F465" s="137" t="s">
        <v>1753</v>
      </c>
      <c r="G465" s="138" t="s">
        <v>162</v>
      </c>
      <c r="H465" s="139">
        <v>148.267</v>
      </c>
      <c r="I465" s="140">
        <v>73.06</v>
      </c>
      <c r="J465" s="140">
        <f>ROUND(I465*H465,2)</f>
        <v>10832.39</v>
      </c>
      <c r="K465" s="141"/>
      <c r="L465" s="25"/>
      <c r="M465" s="142" t="s">
        <v>1</v>
      </c>
      <c r="N465" s="112" t="s">
        <v>38</v>
      </c>
      <c r="O465" s="143">
        <v>8.5999999999999993E-2</v>
      </c>
      <c r="P465" s="143">
        <f>O465*H465</f>
        <v>12.750961999999999</v>
      </c>
      <c r="Q465" s="143">
        <v>1.44E-4</v>
      </c>
      <c r="R465" s="143">
        <f>Q465*H465</f>
        <v>2.1350448000000001E-2</v>
      </c>
      <c r="S465" s="143">
        <v>0</v>
      </c>
      <c r="T465" s="144">
        <f>S465*H465</f>
        <v>0</v>
      </c>
      <c r="AR465" s="145" t="s">
        <v>220</v>
      </c>
      <c r="AT465" s="145" t="s">
        <v>154</v>
      </c>
      <c r="AU465" s="145" t="s">
        <v>82</v>
      </c>
      <c r="AY465" s="13" t="s">
        <v>151</v>
      </c>
      <c r="BE465" s="146">
        <f>IF(N465="základní",J465,0)</f>
        <v>10832.39</v>
      </c>
      <c r="BF465" s="146">
        <f>IF(N465="snížená",J465,0)</f>
        <v>0</v>
      </c>
      <c r="BG465" s="146">
        <f>IF(N465="zákl. přenesená",J465,0)</f>
        <v>0</v>
      </c>
      <c r="BH465" s="146">
        <f>IF(N465="sníž. přenesená",J465,0)</f>
        <v>0</v>
      </c>
      <c r="BI465" s="146">
        <f>IF(N465="nulová",J465,0)</f>
        <v>0</v>
      </c>
      <c r="BJ465" s="13" t="s">
        <v>80</v>
      </c>
      <c r="BK465" s="146">
        <f>ROUND(I465*H465,2)</f>
        <v>10832.39</v>
      </c>
      <c r="BL465" s="13" t="s">
        <v>220</v>
      </c>
      <c r="BM465" s="145" t="s">
        <v>1754</v>
      </c>
    </row>
    <row r="466" spans="2:65" s="1" customFormat="1" ht="24.2" customHeight="1" x14ac:dyDescent="0.2">
      <c r="B466" s="25"/>
      <c r="C466" s="135" t="s">
        <v>1755</v>
      </c>
      <c r="D466" s="135" t="s">
        <v>154</v>
      </c>
      <c r="E466" s="136" t="s">
        <v>1756</v>
      </c>
      <c r="F466" s="137" t="s">
        <v>1757</v>
      </c>
      <c r="G466" s="138" t="s">
        <v>214</v>
      </c>
      <c r="H466" s="139">
        <v>1</v>
      </c>
      <c r="I466" s="140">
        <v>123</v>
      </c>
      <c r="J466" s="140">
        <f>ROUND(I466*H466,2)</f>
        <v>123</v>
      </c>
      <c r="K466" s="141"/>
      <c r="L466" s="25"/>
      <c r="M466" s="142" t="s">
        <v>1</v>
      </c>
      <c r="N466" s="112" t="s">
        <v>38</v>
      </c>
      <c r="O466" s="143">
        <v>0.158</v>
      </c>
      <c r="P466" s="143">
        <f>O466*H466</f>
        <v>0.158</v>
      </c>
      <c r="Q466" s="143">
        <v>1.2999999999999999E-4</v>
      </c>
      <c r="R466" s="143">
        <f>Q466*H466</f>
        <v>1.2999999999999999E-4</v>
      </c>
      <c r="S466" s="143">
        <v>0</v>
      </c>
      <c r="T466" s="144">
        <f>S466*H466</f>
        <v>0</v>
      </c>
      <c r="AR466" s="145" t="s">
        <v>220</v>
      </c>
      <c r="AT466" s="145" t="s">
        <v>154</v>
      </c>
      <c r="AU466" s="145" t="s">
        <v>82</v>
      </c>
      <c r="AY466" s="13" t="s">
        <v>151</v>
      </c>
      <c r="BE466" s="146">
        <f>IF(N466="základní",J466,0)</f>
        <v>123</v>
      </c>
      <c r="BF466" s="146">
        <f>IF(N466="snížená",J466,0)</f>
        <v>0</v>
      </c>
      <c r="BG466" s="146">
        <f>IF(N466="zákl. přenesená",J466,0)</f>
        <v>0</v>
      </c>
      <c r="BH466" s="146">
        <f>IF(N466="sníž. přenesená",J466,0)</f>
        <v>0</v>
      </c>
      <c r="BI466" s="146">
        <f>IF(N466="nulová",J466,0)</f>
        <v>0</v>
      </c>
      <c r="BJ466" s="13" t="s">
        <v>80</v>
      </c>
      <c r="BK466" s="146">
        <f>ROUND(I466*H466,2)</f>
        <v>123</v>
      </c>
      <c r="BL466" s="13" t="s">
        <v>220</v>
      </c>
      <c r="BM466" s="145" t="s">
        <v>1758</v>
      </c>
    </row>
    <row r="467" spans="2:65" s="1" customFormat="1" ht="24.2" customHeight="1" x14ac:dyDescent="0.2">
      <c r="B467" s="25"/>
      <c r="C467" s="135" t="s">
        <v>1759</v>
      </c>
      <c r="D467" s="135" t="s">
        <v>154</v>
      </c>
      <c r="E467" s="136" t="s">
        <v>1760</v>
      </c>
      <c r="F467" s="137" t="s">
        <v>1761</v>
      </c>
      <c r="G467" s="138" t="s">
        <v>214</v>
      </c>
      <c r="H467" s="139">
        <v>1</v>
      </c>
      <c r="I467" s="140">
        <v>5000</v>
      </c>
      <c r="J467" s="140">
        <f>ROUND(I467*H467,2)</f>
        <v>5000</v>
      </c>
      <c r="K467" s="141"/>
      <c r="L467" s="25"/>
      <c r="M467" s="142" t="s">
        <v>1</v>
      </c>
      <c r="N467" s="112" t="s">
        <v>38</v>
      </c>
      <c r="O467" s="143">
        <v>0.14899999999999999</v>
      </c>
      <c r="P467" s="143">
        <f>O467*H467</f>
        <v>0.14899999999999999</v>
      </c>
      <c r="Q467" s="143">
        <v>1.1E-4</v>
      </c>
      <c r="R467" s="143">
        <f>Q467*H467</f>
        <v>1.1E-4</v>
      </c>
      <c r="S467" s="143">
        <v>0</v>
      </c>
      <c r="T467" s="144">
        <f>S467*H467</f>
        <v>0</v>
      </c>
      <c r="AR467" s="145" t="s">
        <v>220</v>
      </c>
      <c r="AT467" s="145" t="s">
        <v>154</v>
      </c>
      <c r="AU467" s="145" t="s">
        <v>82</v>
      </c>
      <c r="AY467" s="13" t="s">
        <v>151</v>
      </c>
      <c r="BE467" s="146">
        <f>IF(N467="základní",J467,0)</f>
        <v>5000</v>
      </c>
      <c r="BF467" s="146">
        <f>IF(N467="snížená",J467,0)</f>
        <v>0</v>
      </c>
      <c r="BG467" s="146">
        <f>IF(N467="zákl. přenesená",J467,0)</f>
        <v>0</v>
      </c>
      <c r="BH467" s="146">
        <f>IF(N467="sníž. přenesená",J467,0)</f>
        <v>0</v>
      </c>
      <c r="BI467" s="146">
        <f>IF(N467="nulová",J467,0)</f>
        <v>0</v>
      </c>
      <c r="BJ467" s="13" t="s">
        <v>80</v>
      </c>
      <c r="BK467" s="146">
        <f>ROUND(I467*H467,2)</f>
        <v>5000</v>
      </c>
      <c r="BL467" s="13" t="s">
        <v>220</v>
      </c>
      <c r="BM467" s="145" t="s">
        <v>1762</v>
      </c>
    </row>
    <row r="468" spans="2:65" s="11" customFormat="1" ht="22.9" customHeight="1" x14ac:dyDescent="0.2">
      <c r="B468" s="124"/>
      <c r="D468" s="125" t="s">
        <v>72</v>
      </c>
      <c r="E468" s="133" t="s">
        <v>585</v>
      </c>
      <c r="F468" s="133" t="s">
        <v>586</v>
      </c>
      <c r="J468" s="134">
        <f>BK468</f>
        <v>69581.040000000008</v>
      </c>
      <c r="L468" s="124"/>
      <c r="M468" s="128"/>
      <c r="P468" s="129">
        <f>SUM(P469:P475)</f>
        <v>114.500792</v>
      </c>
      <c r="R468" s="129">
        <f>SUM(R469:R475)</f>
        <v>0.37594660576</v>
      </c>
      <c r="T468" s="130">
        <f>SUM(T469:T475)</f>
        <v>0.11525504999999998</v>
      </c>
      <c r="AR468" s="125" t="s">
        <v>82</v>
      </c>
      <c r="AT468" s="131" t="s">
        <v>72</v>
      </c>
      <c r="AU468" s="131" t="s">
        <v>80</v>
      </c>
      <c r="AY468" s="125" t="s">
        <v>151</v>
      </c>
      <c r="BK468" s="132">
        <f>SUM(BK469:BK475)</f>
        <v>69581.040000000008</v>
      </c>
    </row>
    <row r="469" spans="2:65" s="1" customFormat="1" ht="24.2" customHeight="1" x14ac:dyDescent="0.2">
      <c r="B469" s="25"/>
      <c r="C469" s="135" t="s">
        <v>1763</v>
      </c>
      <c r="D469" s="135" t="s">
        <v>154</v>
      </c>
      <c r="E469" s="136" t="s">
        <v>588</v>
      </c>
      <c r="F469" s="137" t="s">
        <v>589</v>
      </c>
      <c r="G469" s="138" t="s">
        <v>162</v>
      </c>
      <c r="H469" s="139">
        <v>768.36699999999996</v>
      </c>
      <c r="I469" s="140">
        <v>5.93</v>
      </c>
      <c r="J469" s="140">
        <f t="shared" ref="J469:J475" si="170">ROUND(I469*H469,2)</f>
        <v>4556.42</v>
      </c>
      <c r="K469" s="141"/>
      <c r="L469" s="25"/>
      <c r="M469" s="142" t="s">
        <v>1</v>
      </c>
      <c r="N469" s="112" t="s">
        <v>38</v>
      </c>
      <c r="O469" s="143">
        <v>1.2E-2</v>
      </c>
      <c r="P469" s="143">
        <f t="shared" ref="P469:P475" si="171">O469*H469</f>
        <v>9.2204040000000003</v>
      </c>
      <c r="Q469" s="143">
        <v>0</v>
      </c>
      <c r="R469" s="143">
        <f t="shared" ref="R469:R475" si="172">Q469*H469</f>
        <v>0</v>
      </c>
      <c r="S469" s="143">
        <v>0</v>
      </c>
      <c r="T469" s="144">
        <f t="shared" ref="T469:T475" si="173">S469*H469</f>
        <v>0</v>
      </c>
      <c r="AR469" s="145" t="s">
        <v>220</v>
      </c>
      <c r="AT469" s="145" t="s">
        <v>154</v>
      </c>
      <c r="AU469" s="145" t="s">
        <v>82</v>
      </c>
      <c r="AY469" s="13" t="s">
        <v>151</v>
      </c>
      <c r="BE469" s="146">
        <f t="shared" ref="BE469:BE475" si="174">IF(N469="základní",J469,0)</f>
        <v>4556.42</v>
      </c>
      <c r="BF469" s="146">
        <f t="shared" ref="BF469:BF475" si="175">IF(N469="snížená",J469,0)</f>
        <v>0</v>
      </c>
      <c r="BG469" s="146">
        <f t="shared" ref="BG469:BG475" si="176">IF(N469="zákl. přenesená",J469,0)</f>
        <v>0</v>
      </c>
      <c r="BH469" s="146">
        <f t="shared" ref="BH469:BH475" si="177">IF(N469="sníž. přenesená",J469,0)</f>
        <v>0</v>
      </c>
      <c r="BI469" s="146">
        <f t="shared" ref="BI469:BI475" si="178">IF(N469="nulová",J469,0)</f>
        <v>0</v>
      </c>
      <c r="BJ469" s="13" t="s">
        <v>80</v>
      </c>
      <c r="BK469" s="146">
        <f t="shared" ref="BK469:BK475" si="179">ROUND(I469*H469,2)</f>
        <v>4556.42</v>
      </c>
      <c r="BL469" s="13" t="s">
        <v>220</v>
      </c>
      <c r="BM469" s="145" t="s">
        <v>1764</v>
      </c>
    </row>
    <row r="470" spans="2:65" s="1" customFormat="1" ht="24.2" customHeight="1" x14ac:dyDescent="0.2">
      <c r="B470" s="25"/>
      <c r="C470" s="135" t="s">
        <v>1765</v>
      </c>
      <c r="D470" s="135" t="s">
        <v>154</v>
      </c>
      <c r="E470" s="136" t="s">
        <v>592</v>
      </c>
      <c r="F470" s="137" t="s">
        <v>593</v>
      </c>
      <c r="G470" s="138" t="s">
        <v>162</v>
      </c>
      <c r="H470" s="139">
        <v>768.36699999999996</v>
      </c>
      <c r="I470" s="140">
        <v>17.489999999999998</v>
      </c>
      <c r="J470" s="140">
        <f t="shared" si="170"/>
        <v>13438.74</v>
      </c>
      <c r="K470" s="141"/>
      <c r="L470" s="25"/>
      <c r="M470" s="142" t="s">
        <v>1</v>
      </c>
      <c r="N470" s="112" t="s">
        <v>38</v>
      </c>
      <c r="O470" s="143">
        <v>3.5000000000000003E-2</v>
      </c>
      <c r="P470" s="143">
        <f t="shared" si="171"/>
        <v>26.892845000000001</v>
      </c>
      <c r="Q470" s="143">
        <v>2.08E-6</v>
      </c>
      <c r="R470" s="143">
        <f t="shared" si="172"/>
        <v>1.5982033599999999E-3</v>
      </c>
      <c r="S470" s="143">
        <v>1.4999999999999999E-4</v>
      </c>
      <c r="T470" s="144">
        <f t="shared" si="173"/>
        <v>0.11525504999999998</v>
      </c>
      <c r="AR470" s="145" t="s">
        <v>220</v>
      </c>
      <c r="AT470" s="145" t="s">
        <v>154</v>
      </c>
      <c r="AU470" s="145" t="s">
        <v>82</v>
      </c>
      <c r="AY470" s="13" t="s">
        <v>151</v>
      </c>
      <c r="BE470" s="146">
        <f t="shared" si="174"/>
        <v>13438.74</v>
      </c>
      <c r="BF470" s="146">
        <f t="shared" si="175"/>
        <v>0</v>
      </c>
      <c r="BG470" s="146">
        <f t="shared" si="176"/>
        <v>0</v>
      </c>
      <c r="BH470" s="146">
        <f t="shared" si="177"/>
        <v>0</v>
      </c>
      <c r="BI470" s="146">
        <f t="shared" si="178"/>
        <v>0</v>
      </c>
      <c r="BJ470" s="13" t="s">
        <v>80</v>
      </c>
      <c r="BK470" s="146">
        <f t="shared" si="179"/>
        <v>13438.74</v>
      </c>
      <c r="BL470" s="13" t="s">
        <v>220</v>
      </c>
      <c r="BM470" s="145" t="s">
        <v>1766</v>
      </c>
    </row>
    <row r="471" spans="2:65" s="1" customFormat="1" ht="16.5" customHeight="1" x14ac:dyDescent="0.2">
      <c r="B471" s="25"/>
      <c r="C471" s="135" t="s">
        <v>1767</v>
      </c>
      <c r="D471" s="135" t="s">
        <v>154</v>
      </c>
      <c r="E471" s="136" t="s">
        <v>596</v>
      </c>
      <c r="F471" s="137" t="s">
        <v>597</v>
      </c>
      <c r="G471" s="138" t="s">
        <v>162</v>
      </c>
      <c r="H471" s="139">
        <v>229.55</v>
      </c>
      <c r="I471" s="140">
        <v>5.93</v>
      </c>
      <c r="J471" s="140">
        <f t="shared" si="170"/>
        <v>1361.23</v>
      </c>
      <c r="K471" s="141"/>
      <c r="L471" s="25"/>
      <c r="M471" s="142" t="s">
        <v>1</v>
      </c>
      <c r="N471" s="112" t="s">
        <v>38</v>
      </c>
      <c r="O471" s="143">
        <v>1.2E-2</v>
      </c>
      <c r="P471" s="143">
        <f t="shared" si="171"/>
        <v>2.7546000000000004</v>
      </c>
      <c r="Q471" s="143">
        <v>0</v>
      </c>
      <c r="R471" s="143">
        <f t="shared" si="172"/>
        <v>0</v>
      </c>
      <c r="S471" s="143">
        <v>0</v>
      </c>
      <c r="T471" s="144">
        <f t="shared" si="173"/>
        <v>0</v>
      </c>
      <c r="AR471" s="145" t="s">
        <v>220</v>
      </c>
      <c r="AT471" s="145" t="s">
        <v>154</v>
      </c>
      <c r="AU471" s="145" t="s">
        <v>82</v>
      </c>
      <c r="AY471" s="13" t="s">
        <v>151</v>
      </c>
      <c r="BE471" s="146">
        <f t="shared" si="174"/>
        <v>1361.23</v>
      </c>
      <c r="BF471" s="146">
        <f t="shared" si="175"/>
        <v>0</v>
      </c>
      <c r="BG471" s="146">
        <f t="shared" si="176"/>
        <v>0</v>
      </c>
      <c r="BH471" s="146">
        <f t="shared" si="177"/>
        <v>0</v>
      </c>
      <c r="BI471" s="146">
        <f t="shared" si="178"/>
        <v>0</v>
      </c>
      <c r="BJ471" s="13" t="s">
        <v>80</v>
      </c>
      <c r="BK471" s="146">
        <f t="shared" si="179"/>
        <v>1361.23</v>
      </c>
      <c r="BL471" s="13" t="s">
        <v>220</v>
      </c>
      <c r="BM471" s="145" t="s">
        <v>1768</v>
      </c>
    </row>
    <row r="472" spans="2:65" s="1" customFormat="1" ht="21.75" customHeight="1" x14ac:dyDescent="0.2">
      <c r="B472" s="25"/>
      <c r="C472" s="135" t="s">
        <v>1769</v>
      </c>
      <c r="D472" s="135" t="s">
        <v>154</v>
      </c>
      <c r="E472" s="136" t="s">
        <v>604</v>
      </c>
      <c r="F472" s="137" t="s">
        <v>605</v>
      </c>
      <c r="G472" s="138" t="s">
        <v>162</v>
      </c>
      <c r="H472" s="139">
        <v>68.834000000000003</v>
      </c>
      <c r="I472" s="140">
        <v>7.9</v>
      </c>
      <c r="J472" s="140">
        <f t="shared" si="170"/>
        <v>543.79</v>
      </c>
      <c r="K472" s="141"/>
      <c r="L472" s="25"/>
      <c r="M472" s="142" t="s">
        <v>1</v>
      </c>
      <c r="N472" s="112" t="s">
        <v>38</v>
      </c>
      <c r="O472" s="143">
        <v>1.6E-2</v>
      </c>
      <c r="P472" s="143">
        <f t="shared" si="171"/>
        <v>1.1013440000000001</v>
      </c>
      <c r="Q472" s="143">
        <v>0</v>
      </c>
      <c r="R472" s="143">
        <f t="shared" si="172"/>
        <v>0</v>
      </c>
      <c r="S472" s="143">
        <v>0</v>
      </c>
      <c r="T472" s="144">
        <f t="shared" si="173"/>
        <v>0</v>
      </c>
      <c r="AR472" s="145" t="s">
        <v>220</v>
      </c>
      <c r="AT472" s="145" t="s">
        <v>154</v>
      </c>
      <c r="AU472" s="145" t="s">
        <v>82</v>
      </c>
      <c r="AY472" s="13" t="s">
        <v>151</v>
      </c>
      <c r="BE472" s="146">
        <f t="shared" si="174"/>
        <v>543.79</v>
      </c>
      <c r="BF472" s="146">
        <f t="shared" si="175"/>
        <v>0</v>
      </c>
      <c r="BG472" s="146">
        <f t="shared" si="176"/>
        <v>0</v>
      </c>
      <c r="BH472" s="146">
        <f t="shared" si="177"/>
        <v>0</v>
      </c>
      <c r="BI472" s="146">
        <f t="shared" si="178"/>
        <v>0</v>
      </c>
      <c r="BJ472" s="13" t="s">
        <v>80</v>
      </c>
      <c r="BK472" s="146">
        <f t="shared" si="179"/>
        <v>543.79</v>
      </c>
      <c r="BL472" s="13" t="s">
        <v>220</v>
      </c>
      <c r="BM472" s="145" t="s">
        <v>1770</v>
      </c>
    </row>
    <row r="473" spans="2:65" s="1" customFormat="1" ht="16.5" customHeight="1" x14ac:dyDescent="0.2">
      <c r="B473" s="25"/>
      <c r="C473" s="150" t="s">
        <v>1771</v>
      </c>
      <c r="D473" s="150" t="s">
        <v>313</v>
      </c>
      <c r="E473" s="151" t="s">
        <v>600</v>
      </c>
      <c r="F473" s="152" t="s">
        <v>601</v>
      </c>
      <c r="G473" s="153" t="s">
        <v>162</v>
      </c>
      <c r="H473" s="154">
        <v>313.303</v>
      </c>
      <c r="I473" s="155">
        <v>3.06</v>
      </c>
      <c r="J473" s="155">
        <f t="shared" si="170"/>
        <v>958.71</v>
      </c>
      <c r="K473" s="156"/>
      <c r="L473" s="157"/>
      <c r="M473" s="158" t="s">
        <v>1</v>
      </c>
      <c r="N473" s="159" t="s">
        <v>38</v>
      </c>
      <c r="O473" s="143">
        <v>0</v>
      </c>
      <c r="P473" s="143">
        <f t="shared" si="171"/>
        <v>0</v>
      </c>
      <c r="Q473" s="143">
        <v>0</v>
      </c>
      <c r="R473" s="143">
        <f t="shared" si="172"/>
        <v>0</v>
      </c>
      <c r="S473" s="143">
        <v>0</v>
      </c>
      <c r="T473" s="144">
        <f t="shared" si="173"/>
        <v>0</v>
      </c>
      <c r="AR473" s="145" t="s">
        <v>286</v>
      </c>
      <c r="AT473" s="145" t="s">
        <v>313</v>
      </c>
      <c r="AU473" s="145" t="s">
        <v>82</v>
      </c>
      <c r="AY473" s="13" t="s">
        <v>151</v>
      </c>
      <c r="BE473" s="146">
        <f t="shared" si="174"/>
        <v>958.71</v>
      </c>
      <c r="BF473" s="146">
        <f t="shared" si="175"/>
        <v>0</v>
      </c>
      <c r="BG473" s="146">
        <f t="shared" si="176"/>
        <v>0</v>
      </c>
      <c r="BH473" s="146">
        <f t="shared" si="177"/>
        <v>0</v>
      </c>
      <c r="BI473" s="146">
        <f t="shared" si="178"/>
        <v>0</v>
      </c>
      <c r="BJ473" s="13" t="s">
        <v>80</v>
      </c>
      <c r="BK473" s="146">
        <f t="shared" si="179"/>
        <v>958.71</v>
      </c>
      <c r="BL473" s="13" t="s">
        <v>220</v>
      </c>
      <c r="BM473" s="145" t="s">
        <v>1772</v>
      </c>
    </row>
    <row r="474" spans="2:65" s="1" customFormat="1" ht="24.2" customHeight="1" x14ac:dyDescent="0.2">
      <c r="B474" s="25"/>
      <c r="C474" s="135" t="s">
        <v>1773</v>
      </c>
      <c r="D474" s="135" t="s">
        <v>154</v>
      </c>
      <c r="E474" s="136" t="s">
        <v>610</v>
      </c>
      <c r="F474" s="137" t="s">
        <v>611</v>
      </c>
      <c r="G474" s="138" t="s">
        <v>162</v>
      </c>
      <c r="H474" s="139">
        <v>768.36699999999996</v>
      </c>
      <c r="I474" s="140">
        <v>18.95</v>
      </c>
      <c r="J474" s="140">
        <f t="shared" si="170"/>
        <v>14560.55</v>
      </c>
      <c r="K474" s="141"/>
      <c r="L474" s="25"/>
      <c r="M474" s="142" t="s">
        <v>1</v>
      </c>
      <c r="N474" s="112" t="s">
        <v>38</v>
      </c>
      <c r="O474" s="143">
        <v>3.3000000000000002E-2</v>
      </c>
      <c r="P474" s="143">
        <f t="shared" si="171"/>
        <v>25.356110999999999</v>
      </c>
      <c r="Q474" s="143">
        <v>2.0120000000000001E-4</v>
      </c>
      <c r="R474" s="143">
        <f t="shared" si="172"/>
        <v>0.15459544040000001</v>
      </c>
      <c r="S474" s="143">
        <v>0</v>
      </c>
      <c r="T474" s="144">
        <f t="shared" si="173"/>
        <v>0</v>
      </c>
      <c r="AR474" s="145" t="s">
        <v>220</v>
      </c>
      <c r="AT474" s="145" t="s">
        <v>154</v>
      </c>
      <c r="AU474" s="145" t="s">
        <v>82</v>
      </c>
      <c r="AY474" s="13" t="s">
        <v>151</v>
      </c>
      <c r="BE474" s="146">
        <f t="shared" si="174"/>
        <v>14560.55</v>
      </c>
      <c r="BF474" s="146">
        <f t="shared" si="175"/>
        <v>0</v>
      </c>
      <c r="BG474" s="146">
        <f t="shared" si="176"/>
        <v>0</v>
      </c>
      <c r="BH474" s="146">
        <f t="shared" si="177"/>
        <v>0</v>
      </c>
      <c r="BI474" s="146">
        <f t="shared" si="178"/>
        <v>0</v>
      </c>
      <c r="BJ474" s="13" t="s">
        <v>80</v>
      </c>
      <c r="BK474" s="146">
        <f t="shared" si="179"/>
        <v>14560.55</v>
      </c>
      <c r="BL474" s="13" t="s">
        <v>220</v>
      </c>
      <c r="BM474" s="145" t="s">
        <v>1774</v>
      </c>
    </row>
    <row r="475" spans="2:65" s="1" customFormat="1" ht="24.2" customHeight="1" x14ac:dyDescent="0.2">
      <c r="B475" s="25"/>
      <c r="C475" s="135" t="s">
        <v>1775</v>
      </c>
      <c r="D475" s="135" t="s">
        <v>154</v>
      </c>
      <c r="E475" s="136" t="s">
        <v>614</v>
      </c>
      <c r="F475" s="137" t="s">
        <v>615</v>
      </c>
      <c r="G475" s="138" t="s">
        <v>162</v>
      </c>
      <c r="H475" s="139">
        <v>768.36699999999996</v>
      </c>
      <c r="I475" s="140">
        <v>44.46</v>
      </c>
      <c r="J475" s="140">
        <f t="shared" si="170"/>
        <v>34161.599999999999</v>
      </c>
      <c r="K475" s="141"/>
      <c r="L475" s="25"/>
      <c r="M475" s="142" t="s">
        <v>1</v>
      </c>
      <c r="N475" s="112" t="s">
        <v>38</v>
      </c>
      <c r="O475" s="143">
        <v>6.4000000000000001E-2</v>
      </c>
      <c r="P475" s="143">
        <f t="shared" si="171"/>
        <v>49.175488000000001</v>
      </c>
      <c r="Q475" s="143">
        <v>2.8600000000000001E-4</v>
      </c>
      <c r="R475" s="143">
        <f t="shared" si="172"/>
        <v>0.219752962</v>
      </c>
      <c r="S475" s="143">
        <v>0</v>
      </c>
      <c r="T475" s="144">
        <f t="shared" si="173"/>
        <v>0</v>
      </c>
      <c r="AR475" s="145" t="s">
        <v>220</v>
      </c>
      <c r="AT475" s="145" t="s">
        <v>154</v>
      </c>
      <c r="AU475" s="145" t="s">
        <v>82</v>
      </c>
      <c r="AY475" s="13" t="s">
        <v>151</v>
      </c>
      <c r="BE475" s="146">
        <f t="shared" si="174"/>
        <v>34161.599999999999</v>
      </c>
      <c r="BF475" s="146">
        <f t="shared" si="175"/>
        <v>0</v>
      </c>
      <c r="BG475" s="146">
        <f t="shared" si="176"/>
        <v>0</v>
      </c>
      <c r="BH475" s="146">
        <f t="shared" si="177"/>
        <v>0</v>
      </c>
      <c r="BI475" s="146">
        <f t="shared" si="178"/>
        <v>0</v>
      </c>
      <c r="BJ475" s="13" t="s">
        <v>80</v>
      </c>
      <c r="BK475" s="146">
        <f t="shared" si="179"/>
        <v>34161.599999999999</v>
      </c>
      <c r="BL475" s="13" t="s">
        <v>220</v>
      </c>
      <c r="BM475" s="145" t="s">
        <v>1776</v>
      </c>
    </row>
    <row r="476" spans="2:65" s="11" customFormat="1" ht="22.9" customHeight="1" x14ac:dyDescent="0.2">
      <c r="B476" s="124"/>
      <c r="D476" s="125" t="s">
        <v>72</v>
      </c>
      <c r="E476" s="133" t="s">
        <v>1777</v>
      </c>
      <c r="F476" s="133" t="s">
        <v>1778</v>
      </c>
      <c r="J476" s="134">
        <f>BK476</f>
        <v>1029.3399999999999</v>
      </c>
      <c r="L476" s="124"/>
      <c r="M476" s="128"/>
      <c r="P476" s="129">
        <f>P477</f>
        <v>2.302</v>
      </c>
      <c r="R476" s="129">
        <f>R477</f>
        <v>0</v>
      </c>
      <c r="T476" s="130">
        <f>T477</f>
        <v>0.16114000000000001</v>
      </c>
      <c r="AR476" s="125" t="s">
        <v>82</v>
      </c>
      <c r="AT476" s="131" t="s">
        <v>72</v>
      </c>
      <c r="AU476" s="131" t="s">
        <v>80</v>
      </c>
      <c r="AY476" s="125" t="s">
        <v>151</v>
      </c>
      <c r="BK476" s="132">
        <f>BK477</f>
        <v>1029.3399999999999</v>
      </c>
    </row>
    <row r="477" spans="2:65" s="1" customFormat="1" ht="33" customHeight="1" x14ac:dyDescent="0.2">
      <c r="B477" s="25"/>
      <c r="C477" s="135" t="s">
        <v>1779</v>
      </c>
      <c r="D477" s="135" t="s">
        <v>154</v>
      </c>
      <c r="E477" s="136" t="s">
        <v>1780</v>
      </c>
      <c r="F477" s="137" t="s">
        <v>1781</v>
      </c>
      <c r="G477" s="138" t="s">
        <v>162</v>
      </c>
      <c r="H477" s="139">
        <v>11.51</v>
      </c>
      <c r="I477" s="140">
        <v>89.43</v>
      </c>
      <c r="J477" s="140">
        <f>ROUND(I477*H477,2)</f>
        <v>1029.3399999999999</v>
      </c>
      <c r="K477" s="141"/>
      <c r="L477" s="25"/>
      <c r="M477" s="160" t="s">
        <v>1</v>
      </c>
      <c r="N477" s="161" t="s">
        <v>38</v>
      </c>
      <c r="O477" s="162">
        <v>0.2</v>
      </c>
      <c r="P477" s="162">
        <f>O477*H477</f>
        <v>2.302</v>
      </c>
      <c r="Q477" s="162">
        <v>0</v>
      </c>
      <c r="R477" s="162">
        <f>Q477*H477</f>
        <v>0</v>
      </c>
      <c r="S477" s="162">
        <v>1.4E-2</v>
      </c>
      <c r="T477" s="163">
        <f>S477*H477</f>
        <v>0.16114000000000001</v>
      </c>
      <c r="AR477" s="145" t="s">
        <v>220</v>
      </c>
      <c r="AT477" s="145" t="s">
        <v>154</v>
      </c>
      <c r="AU477" s="145" t="s">
        <v>82</v>
      </c>
      <c r="AY477" s="13" t="s">
        <v>151</v>
      </c>
      <c r="BE477" s="146">
        <f>IF(N477="základní",J477,0)</f>
        <v>1029.3399999999999</v>
      </c>
      <c r="BF477" s="146">
        <f>IF(N477="snížená",J477,0)</f>
        <v>0</v>
      </c>
      <c r="BG477" s="146">
        <f>IF(N477="zákl. přenesená",J477,0)</f>
        <v>0</v>
      </c>
      <c r="BH477" s="146">
        <f>IF(N477="sníž. přenesená",J477,0)</f>
        <v>0</v>
      </c>
      <c r="BI477" s="146">
        <f>IF(N477="nulová",J477,0)</f>
        <v>0</v>
      </c>
      <c r="BJ477" s="13" t="s">
        <v>80</v>
      </c>
      <c r="BK477" s="146">
        <f>ROUND(I477*H477,2)</f>
        <v>1029.3399999999999</v>
      </c>
      <c r="BL477" s="13" t="s">
        <v>220</v>
      </c>
      <c r="BM477" s="145" t="s">
        <v>1782</v>
      </c>
    </row>
    <row r="478" spans="2:65" s="1" customFormat="1" ht="6.95" customHeight="1" x14ac:dyDescent="0.2">
      <c r="B478" s="37"/>
      <c r="C478" s="38"/>
      <c r="D478" s="38"/>
      <c r="E478" s="38"/>
      <c r="F478" s="38"/>
      <c r="G478" s="38"/>
      <c r="H478" s="38"/>
      <c r="I478" s="38"/>
      <c r="J478" s="38"/>
      <c r="K478" s="38"/>
      <c r="L478" s="25"/>
    </row>
  </sheetData>
  <sheetProtection algorithmName="SHA-512" hashValue="I2u9FN629WwU8HPa9pCE48C20dBexPu6y6t+WVVxLymsFTNbi4k9L5a6Kdu4Ha2NO2PZtgDzWd2J40n6AzngOQ==" saltValue="PSAxq6T6vOw5I2Ohj1ne7PlquohsIjSqFn91GH9RGVuQkpzYeAx302cjnCzymXyvODZqWT9AsH02IDLC6LAQpA==" spinCount="100000" sheet="1" objects="1" scenarios="1" formatColumns="0" formatRows="0" autoFilter="0"/>
  <autoFilter ref="C148:K477" xr:uid="{00000000-0009-0000-0000-000004000000}"/>
  <mergeCells count="12">
    <mergeCell ref="E141:H141"/>
    <mergeCell ref="L2:V2"/>
    <mergeCell ref="E85:H85"/>
    <mergeCell ref="E87:H87"/>
    <mergeCell ref="E89:H89"/>
    <mergeCell ref="E137:H137"/>
    <mergeCell ref="E139:H13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52"/>
  <sheetViews>
    <sheetView showGridLines="0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3" t="s">
        <v>99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82</v>
      </c>
    </row>
    <row r="4" spans="2:46" ht="24.95" customHeight="1" x14ac:dyDescent="0.2">
      <c r="B4" s="16"/>
      <c r="D4" s="17" t="s">
        <v>109</v>
      </c>
      <c r="L4" s="16"/>
      <c r="M4" s="86" t="s">
        <v>10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26.25" customHeight="1" x14ac:dyDescent="0.2">
      <c r="B7" s="16"/>
      <c r="E7" s="202" t="str">
        <f>'Rekapitulace stavby'!K6</f>
        <v>Stavební úpravy, přístavba a nástavba objektu - Objekt občanského vybavení a umístění TČ</v>
      </c>
      <c r="F7" s="203"/>
      <c r="G7" s="203"/>
      <c r="H7" s="203"/>
      <c r="L7" s="16"/>
    </row>
    <row r="8" spans="2:46" s="1" customFormat="1" ht="12" customHeight="1" x14ac:dyDescent="0.2">
      <c r="B8" s="25"/>
      <c r="D8" s="22" t="s">
        <v>110</v>
      </c>
      <c r="L8" s="25"/>
    </row>
    <row r="9" spans="2:46" s="1" customFormat="1" ht="16.5" customHeight="1" x14ac:dyDescent="0.2">
      <c r="B9" s="25"/>
      <c r="E9" s="192" t="s">
        <v>1783</v>
      </c>
      <c r="F9" s="201"/>
      <c r="G9" s="201"/>
      <c r="H9" s="201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12. 4. 2023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22</v>
      </c>
      <c r="I14" s="22" t="s">
        <v>23</v>
      </c>
      <c r="J14" s="20" t="s">
        <v>1</v>
      </c>
      <c r="L14" s="25"/>
    </row>
    <row r="15" spans="2:46" s="1" customFormat="1" ht="18" customHeight="1" x14ac:dyDescent="0.2">
      <c r="B15" s="25"/>
      <c r="E15" s="20" t="s">
        <v>24</v>
      </c>
      <c r="I15" s="22" t="s">
        <v>25</v>
      </c>
      <c r="J15" s="20" t="s">
        <v>1</v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26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72" t="str">
        <f>'Rekapitulace stavby'!E14</f>
        <v xml:space="preserve"> </v>
      </c>
      <c r="F18" s="172"/>
      <c r="G18" s="172"/>
      <c r="H18" s="172"/>
      <c r="I18" s="22" t="s">
        <v>25</v>
      </c>
      <c r="J18" s="20" t="str">
        <f>'Rekapitulace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28</v>
      </c>
      <c r="I20" s="22" t="s">
        <v>23</v>
      </c>
      <c r="J20" s="20" t="s">
        <v>1</v>
      </c>
      <c r="L20" s="25"/>
    </row>
    <row r="21" spans="2:12" s="1" customFormat="1" ht="18" customHeight="1" x14ac:dyDescent="0.2">
      <c r="B21" s="25"/>
      <c r="E21" s="20" t="s">
        <v>29</v>
      </c>
      <c r="I21" s="22" t="s">
        <v>25</v>
      </c>
      <c r="J21" s="20" t="s">
        <v>1</v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31</v>
      </c>
      <c r="I23" s="22" t="s">
        <v>23</v>
      </c>
      <c r="J23" s="20" t="s">
        <v>1</v>
      </c>
      <c r="L23" s="25"/>
    </row>
    <row r="24" spans="2:12" s="1" customFormat="1" ht="18" customHeight="1" x14ac:dyDescent="0.2">
      <c r="B24" s="25"/>
      <c r="E24" s="20" t="s">
        <v>29</v>
      </c>
      <c r="I24" s="22" t="s">
        <v>25</v>
      </c>
      <c r="J24" s="20" t="s">
        <v>1</v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32</v>
      </c>
      <c r="L26" s="25"/>
    </row>
    <row r="27" spans="2:12" s="7" customFormat="1" ht="16.5" customHeight="1" x14ac:dyDescent="0.2">
      <c r="B27" s="87"/>
      <c r="E27" s="174" t="s">
        <v>1</v>
      </c>
      <c r="F27" s="174"/>
      <c r="G27" s="174"/>
      <c r="H27" s="174"/>
      <c r="L27" s="87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14.45" customHeight="1" x14ac:dyDescent="0.2">
      <c r="B30" s="25"/>
      <c r="D30" s="20" t="s">
        <v>114</v>
      </c>
      <c r="J30" s="88">
        <f>J96</f>
        <v>1028762.1799999999</v>
      </c>
      <c r="L30" s="25"/>
    </row>
    <row r="31" spans="2:12" s="1" customFormat="1" ht="14.45" customHeight="1" x14ac:dyDescent="0.2">
      <c r="B31" s="25"/>
      <c r="D31" s="89" t="s">
        <v>115</v>
      </c>
      <c r="J31" s="88">
        <f>J112</f>
        <v>0</v>
      </c>
      <c r="L31" s="25"/>
    </row>
    <row r="32" spans="2:12" s="1" customFormat="1" ht="25.35" customHeight="1" x14ac:dyDescent="0.2">
      <c r="B32" s="25"/>
      <c r="D32" s="90" t="s">
        <v>33</v>
      </c>
      <c r="J32" s="59">
        <f>ROUND(J30 + J31, 2)</f>
        <v>1028762.18</v>
      </c>
      <c r="L32" s="25"/>
    </row>
    <row r="33" spans="2:12" s="1" customFormat="1" ht="6.95" customHeight="1" x14ac:dyDescent="0.2">
      <c r="B33" s="25"/>
      <c r="D33" s="46"/>
      <c r="E33" s="46"/>
      <c r="F33" s="46"/>
      <c r="G33" s="46"/>
      <c r="H33" s="46"/>
      <c r="I33" s="46"/>
      <c r="J33" s="46"/>
      <c r="K33" s="46"/>
      <c r="L33" s="25"/>
    </row>
    <row r="34" spans="2:12" s="1" customFormat="1" ht="14.45" customHeight="1" x14ac:dyDescent="0.2">
      <c r="B34" s="25"/>
      <c r="F34" s="28" t="s">
        <v>35</v>
      </c>
      <c r="I34" s="28" t="s">
        <v>34</v>
      </c>
      <c r="J34" s="28" t="s">
        <v>36</v>
      </c>
      <c r="L34" s="25"/>
    </row>
    <row r="35" spans="2:12" s="1" customFormat="1" ht="14.45" customHeight="1" x14ac:dyDescent="0.2">
      <c r="B35" s="25"/>
      <c r="D35" s="48" t="s">
        <v>37</v>
      </c>
      <c r="E35" s="22" t="s">
        <v>38</v>
      </c>
      <c r="F35" s="79">
        <f>ROUND((SUM(BE112:BE113) + SUM(BE133:BE251)),  2)</f>
        <v>1028762.18</v>
      </c>
      <c r="I35" s="91">
        <v>0.21</v>
      </c>
      <c r="J35" s="79">
        <f>ROUND(((SUM(BE112:BE113) + SUM(BE133:BE251))*I35),  2)</f>
        <v>216040.06</v>
      </c>
      <c r="L35" s="25"/>
    </row>
    <row r="36" spans="2:12" s="1" customFormat="1" ht="14.45" customHeight="1" x14ac:dyDescent="0.2">
      <c r="B36" s="25"/>
      <c r="E36" s="22" t="s">
        <v>39</v>
      </c>
      <c r="F36" s="79">
        <f>ROUND((SUM(BF112:BF113) + SUM(BF133:BF251)),  2)</f>
        <v>0</v>
      </c>
      <c r="I36" s="91">
        <v>0.15</v>
      </c>
      <c r="J36" s="79">
        <f>ROUND(((SUM(BF112:BF113) + SUM(BF133:BF251))*I36),  2)</f>
        <v>0</v>
      </c>
      <c r="L36" s="25"/>
    </row>
    <row r="37" spans="2:12" s="1" customFormat="1" ht="14.45" hidden="1" customHeight="1" x14ac:dyDescent="0.2">
      <c r="B37" s="25"/>
      <c r="E37" s="22" t="s">
        <v>40</v>
      </c>
      <c r="F37" s="79">
        <f>ROUND((SUM(BG112:BG113) + SUM(BG133:BG251)),  2)</f>
        <v>0</v>
      </c>
      <c r="I37" s="91">
        <v>0.21</v>
      </c>
      <c r="J37" s="79">
        <f>0</f>
        <v>0</v>
      </c>
      <c r="L37" s="25"/>
    </row>
    <row r="38" spans="2:12" s="1" customFormat="1" ht="14.45" hidden="1" customHeight="1" x14ac:dyDescent="0.2">
      <c r="B38" s="25"/>
      <c r="E38" s="22" t="s">
        <v>41</v>
      </c>
      <c r="F38" s="79">
        <f>ROUND((SUM(BH112:BH113) + SUM(BH133:BH251)),  2)</f>
        <v>0</v>
      </c>
      <c r="I38" s="91">
        <v>0.15</v>
      </c>
      <c r="J38" s="79">
        <f>0</f>
        <v>0</v>
      </c>
      <c r="L38" s="25"/>
    </row>
    <row r="39" spans="2:12" s="1" customFormat="1" ht="14.45" hidden="1" customHeight="1" x14ac:dyDescent="0.2">
      <c r="B39" s="25"/>
      <c r="E39" s="22" t="s">
        <v>42</v>
      </c>
      <c r="F39" s="79">
        <f>ROUND((SUM(BI112:BI113) + SUM(BI133:BI251)),  2)</f>
        <v>0</v>
      </c>
      <c r="I39" s="91">
        <v>0</v>
      </c>
      <c r="J39" s="79">
        <f>0</f>
        <v>0</v>
      </c>
      <c r="L39" s="25"/>
    </row>
    <row r="40" spans="2:12" s="1" customFormat="1" ht="6.95" customHeight="1" x14ac:dyDescent="0.2">
      <c r="B40" s="25"/>
      <c r="L40" s="25"/>
    </row>
    <row r="41" spans="2:12" s="1" customFormat="1" ht="25.35" customHeight="1" x14ac:dyDescent="0.2">
      <c r="B41" s="25"/>
      <c r="C41" s="92"/>
      <c r="D41" s="93" t="s">
        <v>43</v>
      </c>
      <c r="E41" s="50"/>
      <c r="F41" s="50"/>
      <c r="G41" s="94" t="s">
        <v>44</v>
      </c>
      <c r="H41" s="95" t="s">
        <v>45</v>
      </c>
      <c r="I41" s="50"/>
      <c r="J41" s="96">
        <f>SUM(J32:J39)</f>
        <v>1244802.24</v>
      </c>
      <c r="K41" s="97"/>
      <c r="L41" s="25"/>
    </row>
    <row r="42" spans="2:12" s="1" customFormat="1" ht="14.45" customHeight="1" x14ac:dyDescent="0.2">
      <c r="B42" s="25"/>
      <c r="L42" s="25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46</v>
      </c>
      <c r="E50" s="35"/>
      <c r="F50" s="35"/>
      <c r="G50" s="34" t="s">
        <v>47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48</v>
      </c>
      <c r="E61" s="27"/>
      <c r="F61" s="98" t="s">
        <v>49</v>
      </c>
      <c r="G61" s="36" t="s">
        <v>48</v>
      </c>
      <c r="H61" s="27"/>
      <c r="I61" s="27"/>
      <c r="J61" s="99" t="s">
        <v>49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50</v>
      </c>
      <c r="E65" s="35"/>
      <c r="F65" s="35"/>
      <c r="G65" s="34" t="s">
        <v>51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48</v>
      </c>
      <c r="E76" s="27"/>
      <c r="F76" s="98" t="s">
        <v>49</v>
      </c>
      <c r="G76" s="36" t="s">
        <v>48</v>
      </c>
      <c r="H76" s="27"/>
      <c r="I76" s="27"/>
      <c r="J76" s="99" t="s">
        <v>49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116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26.25" customHeight="1" x14ac:dyDescent="0.2">
      <c r="B85" s="25"/>
      <c r="E85" s="202" t="str">
        <f>E7</f>
        <v>Stavební úpravy, přístavba a nástavba objektu - Objekt občanského vybavení a umístění TČ</v>
      </c>
      <c r="F85" s="203"/>
      <c r="G85" s="203"/>
      <c r="H85" s="203"/>
      <c r="L85" s="25"/>
    </row>
    <row r="86" spans="2:47" s="1" customFormat="1" ht="12" customHeight="1" x14ac:dyDescent="0.2">
      <c r="B86" s="25"/>
      <c r="C86" s="22" t="s">
        <v>110</v>
      </c>
      <c r="L86" s="25"/>
    </row>
    <row r="87" spans="2:47" s="1" customFormat="1" ht="16.5" customHeight="1" x14ac:dyDescent="0.2">
      <c r="B87" s="25"/>
      <c r="E87" s="192" t="str">
        <f>E9</f>
        <v>02 - ZTI</v>
      </c>
      <c r="F87" s="201"/>
      <c r="G87" s="201"/>
      <c r="H87" s="201"/>
      <c r="L87" s="25"/>
    </row>
    <row r="88" spans="2:47" s="1" customFormat="1" ht="6.95" customHeight="1" x14ac:dyDescent="0.2">
      <c r="B88" s="25"/>
      <c r="L88" s="25"/>
    </row>
    <row r="89" spans="2:47" s="1" customFormat="1" ht="12" customHeight="1" x14ac:dyDescent="0.2">
      <c r="B89" s="25"/>
      <c r="C89" s="22" t="s">
        <v>18</v>
      </c>
      <c r="F89" s="20" t="str">
        <f>F12</f>
        <v>p.č. 1006/1, 1006/44 a p.č. st. 52, k.ú. Kozojedy</v>
      </c>
      <c r="I89" s="22" t="s">
        <v>20</v>
      </c>
      <c r="J89" s="45" t="str">
        <f>IF(J12="","",J12)</f>
        <v>12. 4. 2023</v>
      </c>
      <c r="L89" s="25"/>
    </row>
    <row r="90" spans="2:47" s="1" customFormat="1" ht="6.95" customHeight="1" x14ac:dyDescent="0.2">
      <c r="B90" s="25"/>
      <c r="L90" s="25"/>
    </row>
    <row r="91" spans="2:47" s="1" customFormat="1" ht="15.2" customHeight="1" x14ac:dyDescent="0.2">
      <c r="B91" s="25"/>
      <c r="C91" s="22" t="s">
        <v>22</v>
      </c>
      <c r="F91" s="20" t="str">
        <f>E15</f>
        <v>Obec Kozojedy, 9. května 40, 28163 Kozojedy</v>
      </c>
      <c r="I91" s="22" t="s">
        <v>28</v>
      </c>
      <c r="J91" s="23" t="str">
        <f>E21</f>
        <v>KFJ poject s.r.o.</v>
      </c>
      <c r="L91" s="25"/>
    </row>
    <row r="92" spans="2:47" s="1" customFormat="1" ht="15.2" customHeight="1" x14ac:dyDescent="0.2">
      <c r="B92" s="25"/>
      <c r="C92" s="22" t="s">
        <v>26</v>
      </c>
      <c r="F92" s="20" t="str">
        <f>IF(E18="","",E18)</f>
        <v xml:space="preserve"> </v>
      </c>
      <c r="I92" s="22" t="s">
        <v>31</v>
      </c>
      <c r="J92" s="23" t="str">
        <f>E24</f>
        <v>KFJ poject s.r.o.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100" t="s">
        <v>117</v>
      </c>
      <c r="D94" s="92"/>
      <c r="E94" s="92"/>
      <c r="F94" s="92"/>
      <c r="G94" s="92"/>
      <c r="H94" s="92"/>
      <c r="I94" s="92"/>
      <c r="J94" s="101" t="s">
        <v>118</v>
      </c>
      <c r="K94" s="92"/>
      <c r="L94" s="25"/>
    </row>
    <row r="95" spans="2:47" s="1" customFormat="1" ht="10.35" customHeight="1" x14ac:dyDescent="0.2">
      <c r="B95" s="25"/>
      <c r="L95" s="25"/>
    </row>
    <row r="96" spans="2:47" s="1" customFormat="1" ht="22.9" customHeight="1" x14ac:dyDescent="0.2">
      <c r="B96" s="25"/>
      <c r="C96" s="102" t="s">
        <v>119</v>
      </c>
      <c r="J96" s="59">
        <f>J133</f>
        <v>1028762.1799999999</v>
      </c>
      <c r="L96" s="25"/>
      <c r="AU96" s="13" t="s">
        <v>120</v>
      </c>
    </row>
    <row r="97" spans="2:14" s="8" customFormat="1" ht="24.95" customHeight="1" x14ac:dyDescent="0.2">
      <c r="B97" s="103"/>
      <c r="D97" s="104" t="s">
        <v>121</v>
      </c>
      <c r="E97" s="105"/>
      <c r="F97" s="105"/>
      <c r="G97" s="105"/>
      <c r="H97" s="105"/>
      <c r="I97" s="105"/>
      <c r="J97" s="106">
        <f>J134</f>
        <v>322977.00000000006</v>
      </c>
      <c r="L97" s="103"/>
    </row>
    <row r="98" spans="2:14" s="9" customFormat="1" ht="19.899999999999999" customHeight="1" x14ac:dyDescent="0.2">
      <c r="B98" s="107"/>
      <c r="D98" s="108" t="s">
        <v>843</v>
      </c>
      <c r="E98" s="109"/>
      <c r="F98" s="109"/>
      <c r="G98" s="109"/>
      <c r="H98" s="109"/>
      <c r="I98" s="109"/>
      <c r="J98" s="110">
        <f>J135</f>
        <v>74819.049999999988</v>
      </c>
      <c r="L98" s="107"/>
    </row>
    <row r="99" spans="2:14" s="9" customFormat="1" ht="19.899999999999999" customHeight="1" x14ac:dyDescent="0.2">
      <c r="B99" s="107"/>
      <c r="D99" s="108" t="s">
        <v>1784</v>
      </c>
      <c r="E99" s="109"/>
      <c r="F99" s="109"/>
      <c r="G99" s="109"/>
      <c r="H99" s="109"/>
      <c r="I99" s="109"/>
      <c r="J99" s="110">
        <f>J148</f>
        <v>29516.350000000002</v>
      </c>
      <c r="L99" s="107"/>
    </row>
    <row r="100" spans="2:14" s="9" customFormat="1" ht="19.899999999999999" customHeight="1" x14ac:dyDescent="0.2">
      <c r="B100" s="107"/>
      <c r="D100" s="108" t="s">
        <v>123</v>
      </c>
      <c r="E100" s="109"/>
      <c r="F100" s="109"/>
      <c r="G100" s="109"/>
      <c r="H100" s="109"/>
      <c r="I100" s="109"/>
      <c r="J100" s="110">
        <f>J155</f>
        <v>21258.29</v>
      </c>
      <c r="L100" s="107"/>
    </row>
    <row r="101" spans="2:14" s="9" customFormat="1" ht="19.899999999999999" customHeight="1" x14ac:dyDescent="0.2">
      <c r="B101" s="107"/>
      <c r="D101" s="108" t="s">
        <v>1785</v>
      </c>
      <c r="E101" s="109"/>
      <c r="F101" s="109"/>
      <c r="G101" s="109"/>
      <c r="H101" s="109"/>
      <c r="I101" s="109"/>
      <c r="J101" s="110">
        <f>J157</f>
        <v>107923.47000000002</v>
      </c>
      <c r="L101" s="107"/>
    </row>
    <row r="102" spans="2:14" s="9" customFormat="1" ht="19.899999999999999" customHeight="1" x14ac:dyDescent="0.2">
      <c r="B102" s="107"/>
      <c r="D102" s="108" t="s">
        <v>124</v>
      </c>
      <c r="E102" s="109"/>
      <c r="F102" s="109"/>
      <c r="G102" s="109"/>
      <c r="H102" s="109"/>
      <c r="I102" s="109"/>
      <c r="J102" s="110">
        <f>J184</f>
        <v>62977.95</v>
      </c>
      <c r="L102" s="107"/>
    </row>
    <row r="103" spans="2:14" s="9" customFormat="1" ht="19.899999999999999" customHeight="1" x14ac:dyDescent="0.2">
      <c r="B103" s="107"/>
      <c r="D103" s="108" t="s">
        <v>125</v>
      </c>
      <c r="E103" s="109"/>
      <c r="F103" s="109"/>
      <c r="G103" s="109"/>
      <c r="H103" s="109"/>
      <c r="I103" s="109"/>
      <c r="J103" s="110">
        <f>J196</f>
        <v>23131.4</v>
      </c>
      <c r="L103" s="107"/>
    </row>
    <row r="104" spans="2:14" s="9" customFormat="1" ht="19.899999999999999" customHeight="1" x14ac:dyDescent="0.2">
      <c r="B104" s="107"/>
      <c r="D104" s="108" t="s">
        <v>126</v>
      </c>
      <c r="E104" s="109"/>
      <c r="F104" s="109"/>
      <c r="G104" s="109"/>
      <c r="H104" s="109"/>
      <c r="I104" s="109"/>
      <c r="J104" s="110">
        <f>J202</f>
        <v>3350.49</v>
      </c>
      <c r="L104" s="107"/>
    </row>
    <row r="105" spans="2:14" s="8" customFormat="1" ht="24.95" customHeight="1" x14ac:dyDescent="0.2">
      <c r="B105" s="103"/>
      <c r="D105" s="104" t="s">
        <v>127</v>
      </c>
      <c r="E105" s="105"/>
      <c r="F105" s="105"/>
      <c r="G105" s="105"/>
      <c r="H105" s="105"/>
      <c r="I105" s="105"/>
      <c r="J105" s="106">
        <f>J204</f>
        <v>705785.17999999993</v>
      </c>
      <c r="L105" s="103"/>
    </row>
    <row r="106" spans="2:14" s="9" customFormat="1" ht="19.899999999999999" customHeight="1" x14ac:dyDescent="0.2">
      <c r="B106" s="107"/>
      <c r="D106" s="108" t="s">
        <v>1786</v>
      </c>
      <c r="E106" s="109"/>
      <c r="F106" s="109"/>
      <c r="G106" s="109"/>
      <c r="H106" s="109"/>
      <c r="I106" s="109"/>
      <c r="J106" s="110">
        <f>J205</f>
        <v>62425.689999999995</v>
      </c>
      <c r="L106" s="107"/>
    </row>
    <row r="107" spans="2:14" s="9" customFormat="1" ht="19.899999999999999" customHeight="1" x14ac:dyDescent="0.2">
      <c r="B107" s="107"/>
      <c r="D107" s="108" t="s">
        <v>1787</v>
      </c>
      <c r="E107" s="109"/>
      <c r="F107" s="109"/>
      <c r="G107" s="109"/>
      <c r="H107" s="109"/>
      <c r="I107" s="109"/>
      <c r="J107" s="110">
        <f>J214</f>
        <v>269526.42</v>
      </c>
      <c r="L107" s="107"/>
    </row>
    <row r="108" spans="2:14" s="9" customFormat="1" ht="19.899999999999999" customHeight="1" x14ac:dyDescent="0.2">
      <c r="B108" s="107"/>
      <c r="D108" s="108" t="s">
        <v>1788</v>
      </c>
      <c r="E108" s="109"/>
      <c r="F108" s="109"/>
      <c r="G108" s="109"/>
      <c r="H108" s="109"/>
      <c r="I108" s="109"/>
      <c r="J108" s="110">
        <f>J231</f>
        <v>333199.58999999991</v>
      </c>
      <c r="L108" s="107"/>
    </row>
    <row r="109" spans="2:14" s="9" customFormat="1" ht="19.899999999999999" customHeight="1" x14ac:dyDescent="0.2">
      <c r="B109" s="107"/>
      <c r="D109" s="108" t="s">
        <v>1789</v>
      </c>
      <c r="E109" s="109"/>
      <c r="F109" s="109"/>
      <c r="G109" s="109"/>
      <c r="H109" s="109"/>
      <c r="I109" s="109"/>
      <c r="J109" s="110">
        <f>J249</f>
        <v>40633.479999999996</v>
      </c>
      <c r="L109" s="107"/>
    </row>
    <row r="110" spans="2:14" s="1" customFormat="1" ht="21.75" customHeight="1" x14ac:dyDescent="0.2">
      <c r="B110" s="25"/>
      <c r="L110" s="25"/>
    </row>
    <row r="111" spans="2:14" s="1" customFormat="1" ht="6.95" customHeight="1" x14ac:dyDescent="0.2">
      <c r="B111" s="25"/>
      <c r="L111" s="25"/>
    </row>
    <row r="112" spans="2:14" s="1" customFormat="1" ht="29.25" customHeight="1" x14ac:dyDescent="0.2">
      <c r="B112" s="25"/>
      <c r="C112" s="102" t="s">
        <v>134</v>
      </c>
      <c r="J112" s="111">
        <v>0</v>
      </c>
      <c r="L112" s="25"/>
      <c r="N112" s="112" t="s">
        <v>37</v>
      </c>
    </row>
    <row r="113" spans="2:12" s="1" customFormat="1" ht="18" customHeight="1" x14ac:dyDescent="0.2">
      <c r="B113" s="25"/>
      <c r="L113" s="25"/>
    </row>
    <row r="114" spans="2:12" s="1" customFormat="1" ht="29.25" customHeight="1" x14ac:dyDescent="0.2">
      <c r="B114" s="25"/>
      <c r="C114" s="113" t="s">
        <v>135</v>
      </c>
      <c r="D114" s="92"/>
      <c r="E114" s="92"/>
      <c r="F114" s="92"/>
      <c r="G114" s="92"/>
      <c r="H114" s="92"/>
      <c r="I114" s="92"/>
      <c r="J114" s="114">
        <f>ROUND(J96+J112,2)</f>
        <v>1028762.18</v>
      </c>
      <c r="K114" s="92"/>
      <c r="L114" s="25"/>
    </row>
    <row r="115" spans="2:12" s="1" customFormat="1" ht="6.95" customHeight="1" x14ac:dyDescent="0.2"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25"/>
    </row>
    <row r="119" spans="2:12" s="1" customFormat="1" ht="6.95" customHeight="1" x14ac:dyDescent="0.2"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25"/>
    </row>
    <row r="120" spans="2:12" s="1" customFormat="1" ht="24.95" customHeight="1" x14ac:dyDescent="0.2">
      <c r="B120" s="25"/>
      <c r="C120" s="17" t="s">
        <v>136</v>
      </c>
      <c r="L120" s="25"/>
    </row>
    <row r="121" spans="2:12" s="1" customFormat="1" ht="6.95" customHeight="1" x14ac:dyDescent="0.2">
      <c r="B121" s="25"/>
      <c r="L121" s="25"/>
    </row>
    <row r="122" spans="2:12" s="1" customFormat="1" ht="12" customHeight="1" x14ac:dyDescent="0.2">
      <c r="B122" s="25"/>
      <c r="C122" s="22" t="s">
        <v>14</v>
      </c>
      <c r="L122" s="25"/>
    </row>
    <row r="123" spans="2:12" s="1" customFormat="1" ht="26.25" customHeight="1" x14ac:dyDescent="0.2">
      <c r="B123" s="25"/>
      <c r="E123" s="202" t="str">
        <f>E7</f>
        <v>Stavební úpravy, přístavba a nástavba objektu - Objekt občanského vybavení a umístění TČ</v>
      </c>
      <c r="F123" s="203"/>
      <c r="G123" s="203"/>
      <c r="H123" s="203"/>
      <c r="L123" s="25"/>
    </row>
    <row r="124" spans="2:12" s="1" customFormat="1" ht="12" customHeight="1" x14ac:dyDescent="0.2">
      <c r="B124" s="25"/>
      <c r="C124" s="22" t="s">
        <v>110</v>
      </c>
      <c r="L124" s="25"/>
    </row>
    <row r="125" spans="2:12" s="1" customFormat="1" ht="16.5" customHeight="1" x14ac:dyDescent="0.2">
      <c r="B125" s="25"/>
      <c r="E125" s="192" t="str">
        <f>E9</f>
        <v>02 - ZTI</v>
      </c>
      <c r="F125" s="201"/>
      <c r="G125" s="201"/>
      <c r="H125" s="201"/>
      <c r="L125" s="25"/>
    </row>
    <row r="126" spans="2:12" s="1" customFormat="1" ht="6.95" customHeight="1" x14ac:dyDescent="0.2">
      <c r="B126" s="25"/>
      <c r="L126" s="25"/>
    </row>
    <row r="127" spans="2:12" s="1" customFormat="1" ht="12" customHeight="1" x14ac:dyDescent="0.2">
      <c r="B127" s="25"/>
      <c r="C127" s="22" t="s">
        <v>18</v>
      </c>
      <c r="F127" s="20" t="str">
        <f>F12</f>
        <v>p.č. 1006/1, 1006/44 a p.č. st. 52, k.ú. Kozojedy</v>
      </c>
      <c r="I127" s="22" t="s">
        <v>20</v>
      </c>
      <c r="J127" s="45" t="str">
        <f>IF(J12="","",J12)</f>
        <v>12. 4. 2023</v>
      </c>
      <c r="L127" s="25"/>
    </row>
    <row r="128" spans="2:12" s="1" customFormat="1" ht="6.95" customHeight="1" x14ac:dyDescent="0.2">
      <c r="B128" s="25"/>
      <c r="L128" s="25"/>
    </row>
    <row r="129" spans="2:65" s="1" customFormat="1" ht="15.2" customHeight="1" x14ac:dyDescent="0.2">
      <c r="B129" s="25"/>
      <c r="C129" s="22" t="s">
        <v>22</v>
      </c>
      <c r="F129" s="20" t="str">
        <f>E15</f>
        <v>Obec Kozojedy, 9. května 40, 28163 Kozojedy</v>
      </c>
      <c r="I129" s="22" t="s">
        <v>28</v>
      </c>
      <c r="J129" s="23" t="str">
        <f>E21</f>
        <v>KFJ poject s.r.o.</v>
      </c>
      <c r="L129" s="25"/>
    </row>
    <row r="130" spans="2:65" s="1" customFormat="1" ht="15.2" customHeight="1" x14ac:dyDescent="0.2">
      <c r="B130" s="25"/>
      <c r="C130" s="22" t="s">
        <v>26</v>
      </c>
      <c r="F130" s="20" t="str">
        <f>IF(E18="","",E18)</f>
        <v xml:space="preserve"> </v>
      </c>
      <c r="I130" s="22" t="s">
        <v>31</v>
      </c>
      <c r="J130" s="23" t="str">
        <f>E24</f>
        <v>KFJ poject s.r.o.</v>
      </c>
      <c r="L130" s="25"/>
    </row>
    <row r="131" spans="2:65" s="1" customFormat="1" ht="10.35" customHeight="1" x14ac:dyDescent="0.2">
      <c r="B131" s="25"/>
      <c r="L131" s="25"/>
    </row>
    <row r="132" spans="2:65" s="10" customFormat="1" ht="29.25" customHeight="1" x14ac:dyDescent="0.2">
      <c r="B132" s="115"/>
      <c r="C132" s="116" t="s">
        <v>137</v>
      </c>
      <c r="D132" s="117" t="s">
        <v>58</v>
      </c>
      <c r="E132" s="117" t="s">
        <v>54</v>
      </c>
      <c r="F132" s="117" t="s">
        <v>55</v>
      </c>
      <c r="G132" s="117" t="s">
        <v>138</v>
      </c>
      <c r="H132" s="117" t="s">
        <v>139</v>
      </c>
      <c r="I132" s="117" t="s">
        <v>140</v>
      </c>
      <c r="J132" s="118" t="s">
        <v>118</v>
      </c>
      <c r="K132" s="119" t="s">
        <v>141</v>
      </c>
      <c r="L132" s="115"/>
      <c r="M132" s="52" t="s">
        <v>1</v>
      </c>
      <c r="N132" s="53" t="s">
        <v>37</v>
      </c>
      <c r="O132" s="53" t="s">
        <v>142</v>
      </c>
      <c r="P132" s="53" t="s">
        <v>143</v>
      </c>
      <c r="Q132" s="53" t="s">
        <v>144</v>
      </c>
      <c r="R132" s="53" t="s">
        <v>145</v>
      </c>
      <c r="S132" s="53" t="s">
        <v>146</v>
      </c>
      <c r="T132" s="54" t="s">
        <v>147</v>
      </c>
    </row>
    <row r="133" spans="2:65" s="1" customFormat="1" ht="22.9" customHeight="1" x14ac:dyDescent="0.25">
      <c r="B133" s="25"/>
      <c r="C133" s="57" t="s">
        <v>148</v>
      </c>
      <c r="J133" s="120">
        <f>BK133</f>
        <v>1028762.1799999999</v>
      </c>
      <c r="L133" s="25"/>
      <c r="M133" s="55"/>
      <c r="N133" s="46"/>
      <c r="O133" s="46"/>
      <c r="P133" s="121">
        <f>P134+P204</f>
        <v>823.15692400000012</v>
      </c>
      <c r="Q133" s="46"/>
      <c r="R133" s="121">
        <f>R134+R204</f>
        <v>44.594816549779999</v>
      </c>
      <c r="S133" s="46"/>
      <c r="T133" s="122">
        <f>T134+T204</f>
        <v>8.1318160000000006</v>
      </c>
      <c r="AT133" s="13" t="s">
        <v>72</v>
      </c>
      <c r="AU133" s="13" t="s">
        <v>120</v>
      </c>
      <c r="BK133" s="123">
        <f>BK134+BK204</f>
        <v>1028762.1799999999</v>
      </c>
    </row>
    <row r="134" spans="2:65" s="11" customFormat="1" ht="25.9" customHeight="1" x14ac:dyDescent="0.2">
      <c r="B134" s="124"/>
      <c r="D134" s="125" t="s">
        <v>72</v>
      </c>
      <c r="E134" s="126" t="s">
        <v>149</v>
      </c>
      <c r="F134" s="126" t="s">
        <v>150</v>
      </c>
      <c r="J134" s="127">
        <f>BK134</f>
        <v>322977.00000000006</v>
      </c>
      <c r="L134" s="124"/>
      <c r="M134" s="128"/>
      <c r="P134" s="129">
        <f>P135+P148+P155+P157+P184+P196+P202</f>
        <v>351.83416900000003</v>
      </c>
      <c r="R134" s="129">
        <f>R135+R148+R155+R157+R184+R196+R202</f>
        <v>42.724802443999998</v>
      </c>
      <c r="T134" s="130">
        <f>T135+T148+T155+T157+T184+T196+T202</f>
        <v>8.1318160000000006</v>
      </c>
      <c r="AR134" s="125" t="s">
        <v>80</v>
      </c>
      <c r="AT134" s="131" t="s">
        <v>72</v>
      </c>
      <c r="AU134" s="131" t="s">
        <v>73</v>
      </c>
      <c r="AY134" s="125" t="s">
        <v>151</v>
      </c>
      <c r="BK134" s="132">
        <f>BK135+BK148+BK155+BK157+BK184+BK196+BK202</f>
        <v>322977.00000000006</v>
      </c>
    </row>
    <row r="135" spans="2:65" s="11" customFormat="1" ht="22.9" customHeight="1" x14ac:dyDescent="0.2">
      <c r="B135" s="124"/>
      <c r="D135" s="125" t="s">
        <v>72</v>
      </c>
      <c r="E135" s="133" t="s">
        <v>80</v>
      </c>
      <c r="F135" s="133" t="s">
        <v>854</v>
      </c>
      <c r="J135" s="134">
        <f>BK135</f>
        <v>74819.049999999988</v>
      </c>
      <c r="L135" s="124"/>
      <c r="M135" s="128"/>
      <c r="P135" s="129">
        <f>SUM(P136:P147)</f>
        <v>73.508409999999998</v>
      </c>
      <c r="R135" s="129">
        <f>SUM(R136:R147)</f>
        <v>29.294</v>
      </c>
      <c r="T135" s="130">
        <f>SUM(T136:T147)</f>
        <v>5.72</v>
      </c>
      <c r="AR135" s="125" t="s">
        <v>80</v>
      </c>
      <c r="AT135" s="131" t="s">
        <v>72</v>
      </c>
      <c r="AU135" s="131" t="s">
        <v>80</v>
      </c>
      <c r="AY135" s="125" t="s">
        <v>151</v>
      </c>
      <c r="BK135" s="132">
        <f>SUM(BK136:BK147)</f>
        <v>74819.049999999988</v>
      </c>
    </row>
    <row r="136" spans="2:65" s="1" customFormat="1" ht="24.2" customHeight="1" x14ac:dyDescent="0.2">
      <c r="B136" s="25"/>
      <c r="C136" s="135" t="s">
        <v>80</v>
      </c>
      <c r="D136" s="135" t="s">
        <v>154</v>
      </c>
      <c r="E136" s="136" t="s">
        <v>1790</v>
      </c>
      <c r="F136" s="137" t="s">
        <v>1791</v>
      </c>
      <c r="G136" s="138" t="s">
        <v>162</v>
      </c>
      <c r="H136" s="139">
        <v>13</v>
      </c>
      <c r="I136" s="140">
        <v>145.53</v>
      </c>
      <c r="J136" s="140">
        <f t="shared" ref="J136:J147" si="0">ROUND(I136*H136,2)</f>
        <v>1891.89</v>
      </c>
      <c r="K136" s="141"/>
      <c r="L136" s="25"/>
      <c r="M136" s="142" t="s">
        <v>1</v>
      </c>
      <c r="N136" s="112" t="s">
        <v>38</v>
      </c>
      <c r="O136" s="143">
        <v>0.41</v>
      </c>
      <c r="P136" s="143">
        <f t="shared" ref="P136:P147" si="1">O136*H136</f>
        <v>5.33</v>
      </c>
      <c r="Q136" s="143">
        <v>0</v>
      </c>
      <c r="R136" s="143">
        <f t="shared" ref="R136:R147" si="2">Q136*H136</f>
        <v>0</v>
      </c>
      <c r="S136" s="143">
        <v>0</v>
      </c>
      <c r="T136" s="144">
        <f t="shared" ref="T136:T147" si="3">S136*H136</f>
        <v>0</v>
      </c>
      <c r="AR136" s="145" t="s">
        <v>158</v>
      </c>
      <c r="AT136" s="145" t="s">
        <v>154</v>
      </c>
      <c r="AU136" s="145" t="s">
        <v>82</v>
      </c>
      <c r="AY136" s="13" t="s">
        <v>151</v>
      </c>
      <c r="BE136" s="146">
        <f t="shared" ref="BE136:BE147" si="4">IF(N136="základní",J136,0)</f>
        <v>1891.89</v>
      </c>
      <c r="BF136" s="146">
        <f t="shared" ref="BF136:BF147" si="5">IF(N136="snížená",J136,0)</f>
        <v>0</v>
      </c>
      <c r="BG136" s="146">
        <f t="shared" ref="BG136:BG147" si="6">IF(N136="zákl. přenesená",J136,0)</f>
        <v>0</v>
      </c>
      <c r="BH136" s="146">
        <f t="shared" ref="BH136:BH147" si="7">IF(N136="sníž. přenesená",J136,0)</f>
        <v>0</v>
      </c>
      <c r="BI136" s="146">
        <f t="shared" ref="BI136:BI147" si="8">IF(N136="nulová",J136,0)</f>
        <v>0</v>
      </c>
      <c r="BJ136" s="13" t="s">
        <v>80</v>
      </c>
      <c r="BK136" s="146">
        <f t="shared" ref="BK136:BK147" si="9">ROUND(I136*H136,2)</f>
        <v>1891.89</v>
      </c>
      <c r="BL136" s="13" t="s">
        <v>158</v>
      </c>
      <c r="BM136" s="145" t="s">
        <v>1792</v>
      </c>
    </row>
    <row r="137" spans="2:65" s="1" customFormat="1" ht="33" customHeight="1" x14ac:dyDescent="0.2">
      <c r="B137" s="25"/>
      <c r="C137" s="135" t="s">
        <v>82</v>
      </c>
      <c r="D137" s="135" t="s">
        <v>154</v>
      </c>
      <c r="E137" s="136" t="s">
        <v>1793</v>
      </c>
      <c r="F137" s="137" t="s">
        <v>1794</v>
      </c>
      <c r="G137" s="138" t="s">
        <v>162</v>
      </c>
      <c r="H137" s="139">
        <v>13</v>
      </c>
      <c r="I137" s="140">
        <v>165.07</v>
      </c>
      <c r="J137" s="140">
        <f t="shared" si="0"/>
        <v>2145.91</v>
      </c>
      <c r="K137" s="141"/>
      <c r="L137" s="25"/>
      <c r="M137" s="142" t="s">
        <v>1</v>
      </c>
      <c r="N137" s="112" t="s">
        <v>38</v>
      </c>
      <c r="O137" s="143">
        <v>0.30099999999999999</v>
      </c>
      <c r="P137" s="143">
        <f t="shared" si="1"/>
        <v>3.9129999999999998</v>
      </c>
      <c r="Q137" s="143">
        <v>0</v>
      </c>
      <c r="R137" s="143">
        <f t="shared" si="2"/>
        <v>0</v>
      </c>
      <c r="S137" s="143">
        <v>0.44</v>
      </c>
      <c r="T137" s="144">
        <f t="shared" si="3"/>
        <v>5.72</v>
      </c>
      <c r="AR137" s="145" t="s">
        <v>158</v>
      </c>
      <c r="AT137" s="145" t="s">
        <v>154</v>
      </c>
      <c r="AU137" s="145" t="s">
        <v>82</v>
      </c>
      <c r="AY137" s="13" t="s">
        <v>151</v>
      </c>
      <c r="BE137" s="146">
        <f t="shared" si="4"/>
        <v>2145.91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3" t="s">
        <v>80</v>
      </c>
      <c r="BK137" s="146">
        <f t="shared" si="9"/>
        <v>2145.91</v>
      </c>
      <c r="BL137" s="13" t="s">
        <v>158</v>
      </c>
      <c r="BM137" s="145" t="s">
        <v>1795</v>
      </c>
    </row>
    <row r="138" spans="2:65" s="1" customFormat="1" ht="16.5" customHeight="1" x14ac:dyDescent="0.2">
      <c r="B138" s="25"/>
      <c r="C138" s="135" t="s">
        <v>152</v>
      </c>
      <c r="D138" s="135" t="s">
        <v>154</v>
      </c>
      <c r="E138" s="136" t="s">
        <v>1796</v>
      </c>
      <c r="F138" s="137" t="s">
        <v>1797</v>
      </c>
      <c r="G138" s="138" t="s">
        <v>483</v>
      </c>
      <c r="H138" s="139">
        <v>2</v>
      </c>
      <c r="I138" s="140">
        <v>51</v>
      </c>
      <c r="J138" s="140">
        <f t="shared" si="0"/>
        <v>102</v>
      </c>
      <c r="K138" s="141"/>
      <c r="L138" s="25"/>
      <c r="M138" s="142" t="s">
        <v>1</v>
      </c>
      <c r="N138" s="112" t="s">
        <v>38</v>
      </c>
      <c r="O138" s="143">
        <v>9.5000000000000001E-2</v>
      </c>
      <c r="P138" s="143">
        <f t="shared" si="1"/>
        <v>0.19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AR138" s="145" t="s">
        <v>158</v>
      </c>
      <c r="AT138" s="145" t="s">
        <v>154</v>
      </c>
      <c r="AU138" s="145" t="s">
        <v>82</v>
      </c>
      <c r="AY138" s="13" t="s">
        <v>151</v>
      </c>
      <c r="BE138" s="146">
        <f t="shared" si="4"/>
        <v>102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3" t="s">
        <v>80</v>
      </c>
      <c r="BK138" s="146">
        <f t="shared" si="9"/>
        <v>102</v>
      </c>
      <c r="BL138" s="13" t="s">
        <v>158</v>
      </c>
      <c r="BM138" s="145" t="s">
        <v>1798</v>
      </c>
    </row>
    <row r="139" spans="2:65" s="1" customFormat="1" ht="37.9" customHeight="1" x14ac:dyDescent="0.2">
      <c r="B139" s="25"/>
      <c r="C139" s="135" t="s">
        <v>158</v>
      </c>
      <c r="D139" s="135" t="s">
        <v>154</v>
      </c>
      <c r="E139" s="136" t="s">
        <v>1799</v>
      </c>
      <c r="F139" s="137" t="s">
        <v>1800</v>
      </c>
      <c r="G139" s="138" t="s">
        <v>200</v>
      </c>
      <c r="H139" s="139">
        <v>64.972999999999999</v>
      </c>
      <c r="I139" s="140">
        <v>358.28</v>
      </c>
      <c r="J139" s="140">
        <f t="shared" si="0"/>
        <v>23278.53</v>
      </c>
      <c r="K139" s="141"/>
      <c r="L139" s="25"/>
      <c r="M139" s="142" t="s">
        <v>1</v>
      </c>
      <c r="N139" s="112" t="s">
        <v>38</v>
      </c>
      <c r="O139" s="143">
        <v>0.441</v>
      </c>
      <c r="P139" s="143">
        <f t="shared" si="1"/>
        <v>28.653092999999998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AR139" s="145" t="s">
        <v>158</v>
      </c>
      <c r="AT139" s="145" t="s">
        <v>154</v>
      </c>
      <c r="AU139" s="145" t="s">
        <v>82</v>
      </c>
      <c r="AY139" s="13" t="s">
        <v>151</v>
      </c>
      <c r="BE139" s="146">
        <f t="shared" si="4"/>
        <v>23278.53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3" t="s">
        <v>80</v>
      </c>
      <c r="BK139" s="146">
        <f t="shared" si="9"/>
        <v>23278.53</v>
      </c>
      <c r="BL139" s="13" t="s">
        <v>158</v>
      </c>
      <c r="BM139" s="145" t="s">
        <v>1801</v>
      </c>
    </row>
    <row r="140" spans="2:65" s="1" customFormat="1" ht="37.9" customHeight="1" x14ac:dyDescent="0.2">
      <c r="B140" s="25"/>
      <c r="C140" s="135" t="s">
        <v>174</v>
      </c>
      <c r="D140" s="135" t="s">
        <v>154</v>
      </c>
      <c r="E140" s="136" t="s">
        <v>1802</v>
      </c>
      <c r="F140" s="137" t="s">
        <v>1803</v>
      </c>
      <c r="G140" s="138" t="s">
        <v>200</v>
      </c>
      <c r="H140" s="139">
        <v>50.326000000000001</v>
      </c>
      <c r="I140" s="140">
        <v>151.43</v>
      </c>
      <c r="J140" s="140">
        <f t="shared" si="0"/>
        <v>7620.87</v>
      </c>
      <c r="K140" s="141"/>
      <c r="L140" s="25"/>
      <c r="M140" s="142" t="s">
        <v>1</v>
      </c>
      <c r="N140" s="112" t="s">
        <v>38</v>
      </c>
      <c r="O140" s="143">
        <v>5.3999999999999999E-2</v>
      </c>
      <c r="P140" s="143">
        <f t="shared" si="1"/>
        <v>2.7176040000000001</v>
      </c>
      <c r="Q140" s="143">
        <v>0</v>
      </c>
      <c r="R140" s="143">
        <f t="shared" si="2"/>
        <v>0</v>
      </c>
      <c r="S140" s="143">
        <v>0</v>
      </c>
      <c r="T140" s="144">
        <f t="shared" si="3"/>
        <v>0</v>
      </c>
      <c r="AR140" s="145" t="s">
        <v>158</v>
      </c>
      <c r="AT140" s="145" t="s">
        <v>154</v>
      </c>
      <c r="AU140" s="145" t="s">
        <v>82</v>
      </c>
      <c r="AY140" s="13" t="s">
        <v>151</v>
      </c>
      <c r="BE140" s="146">
        <f t="shared" si="4"/>
        <v>7620.87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3" t="s">
        <v>80</v>
      </c>
      <c r="BK140" s="146">
        <f t="shared" si="9"/>
        <v>7620.87</v>
      </c>
      <c r="BL140" s="13" t="s">
        <v>158</v>
      </c>
      <c r="BM140" s="145" t="s">
        <v>1804</v>
      </c>
    </row>
    <row r="141" spans="2:65" s="1" customFormat="1" ht="37.9" customHeight="1" x14ac:dyDescent="0.2">
      <c r="B141" s="25"/>
      <c r="C141" s="135" t="s">
        <v>169</v>
      </c>
      <c r="D141" s="135" t="s">
        <v>154</v>
      </c>
      <c r="E141" s="136" t="s">
        <v>858</v>
      </c>
      <c r="F141" s="137" t="s">
        <v>859</v>
      </c>
      <c r="G141" s="138" t="s">
        <v>200</v>
      </c>
      <c r="H141" s="139">
        <v>14.647</v>
      </c>
      <c r="I141" s="140">
        <v>327.54000000000002</v>
      </c>
      <c r="J141" s="140">
        <f t="shared" si="0"/>
        <v>4797.4799999999996</v>
      </c>
      <c r="K141" s="141"/>
      <c r="L141" s="25"/>
      <c r="M141" s="142" t="s">
        <v>1</v>
      </c>
      <c r="N141" s="112" t="s">
        <v>38</v>
      </c>
      <c r="O141" s="143">
        <v>8.6999999999999994E-2</v>
      </c>
      <c r="P141" s="143">
        <f t="shared" si="1"/>
        <v>1.274289</v>
      </c>
      <c r="Q141" s="143">
        <v>0</v>
      </c>
      <c r="R141" s="143">
        <f t="shared" si="2"/>
        <v>0</v>
      </c>
      <c r="S141" s="143">
        <v>0</v>
      </c>
      <c r="T141" s="144">
        <f t="shared" si="3"/>
        <v>0</v>
      </c>
      <c r="AR141" s="145" t="s">
        <v>158</v>
      </c>
      <c r="AT141" s="145" t="s">
        <v>154</v>
      </c>
      <c r="AU141" s="145" t="s">
        <v>82</v>
      </c>
      <c r="AY141" s="13" t="s">
        <v>151</v>
      </c>
      <c r="BE141" s="146">
        <f t="shared" si="4"/>
        <v>4797.4799999999996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3" t="s">
        <v>80</v>
      </c>
      <c r="BK141" s="146">
        <f t="shared" si="9"/>
        <v>4797.4799999999996</v>
      </c>
      <c r="BL141" s="13" t="s">
        <v>158</v>
      </c>
      <c r="BM141" s="145" t="s">
        <v>1805</v>
      </c>
    </row>
    <row r="142" spans="2:65" s="1" customFormat="1" ht="37.9" customHeight="1" x14ac:dyDescent="0.2">
      <c r="B142" s="25"/>
      <c r="C142" s="135" t="s">
        <v>181</v>
      </c>
      <c r="D142" s="135" t="s">
        <v>154</v>
      </c>
      <c r="E142" s="136" t="s">
        <v>861</v>
      </c>
      <c r="F142" s="137" t="s">
        <v>862</v>
      </c>
      <c r="G142" s="138" t="s">
        <v>200</v>
      </c>
      <c r="H142" s="139">
        <v>14.647</v>
      </c>
      <c r="I142" s="140">
        <v>25.26</v>
      </c>
      <c r="J142" s="140">
        <f t="shared" si="0"/>
        <v>369.98</v>
      </c>
      <c r="K142" s="141"/>
      <c r="L142" s="25"/>
      <c r="M142" s="142" t="s">
        <v>1</v>
      </c>
      <c r="N142" s="112" t="s">
        <v>38</v>
      </c>
      <c r="O142" s="143">
        <v>5.0000000000000001E-3</v>
      </c>
      <c r="P142" s="143">
        <f t="shared" si="1"/>
        <v>7.3235000000000008E-2</v>
      </c>
      <c r="Q142" s="143">
        <v>0</v>
      </c>
      <c r="R142" s="143">
        <f t="shared" si="2"/>
        <v>0</v>
      </c>
      <c r="S142" s="143">
        <v>0</v>
      </c>
      <c r="T142" s="144">
        <f t="shared" si="3"/>
        <v>0</v>
      </c>
      <c r="AR142" s="145" t="s">
        <v>158</v>
      </c>
      <c r="AT142" s="145" t="s">
        <v>154</v>
      </c>
      <c r="AU142" s="145" t="s">
        <v>82</v>
      </c>
      <c r="AY142" s="13" t="s">
        <v>151</v>
      </c>
      <c r="BE142" s="146">
        <f t="shared" si="4"/>
        <v>369.98</v>
      </c>
      <c r="BF142" s="146">
        <f t="shared" si="5"/>
        <v>0</v>
      </c>
      <c r="BG142" s="146">
        <f t="shared" si="6"/>
        <v>0</v>
      </c>
      <c r="BH142" s="146">
        <f t="shared" si="7"/>
        <v>0</v>
      </c>
      <c r="BI142" s="146">
        <f t="shared" si="8"/>
        <v>0</v>
      </c>
      <c r="BJ142" s="13" t="s">
        <v>80</v>
      </c>
      <c r="BK142" s="146">
        <f t="shared" si="9"/>
        <v>369.98</v>
      </c>
      <c r="BL142" s="13" t="s">
        <v>158</v>
      </c>
      <c r="BM142" s="145" t="s">
        <v>1806</v>
      </c>
    </row>
    <row r="143" spans="2:65" s="1" customFormat="1" ht="24.2" customHeight="1" x14ac:dyDescent="0.2">
      <c r="B143" s="25"/>
      <c r="C143" s="135" t="s">
        <v>185</v>
      </c>
      <c r="D143" s="135" t="s">
        <v>154</v>
      </c>
      <c r="E143" s="136" t="s">
        <v>1807</v>
      </c>
      <c r="F143" s="137" t="s">
        <v>1808</v>
      </c>
      <c r="G143" s="138" t="s">
        <v>200</v>
      </c>
      <c r="H143" s="139">
        <v>50.326000000000001</v>
      </c>
      <c r="I143" s="140">
        <v>164.45</v>
      </c>
      <c r="J143" s="140">
        <f t="shared" si="0"/>
        <v>8276.11</v>
      </c>
      <c r="K143" s="141"/>
      <c r="L143" s="25"/>
      <c r="M143" s="142" t="s">
        <v>1</v>
      </c>
      <c r="N143" s="112" t="s">
        <v>38</v>
      </c>
      <c r="O143" s="143">
        <v>0.19700000000000001</v>
      </c>
      <c r="P143" s="143">
        <f t="shared" si="1"/>
        <v>9.9142220000000005</v>
      </c>
      <c r="Q143" s="143">
        <v>0</v>
      </c>
      <c r="R143" s="143">
        <f t="shared" si="2"/>
        <v>0</v>
      </c>
      <c r="S143" s="143">
        <v>0</v>
      </c>
      <c r="T143" s="144">
        <f t="shared" si="3"/>
        <v>0</v>
      </c>
      <c r="AR143" s="145" t="s">
        <v>158</v>
      </c>
      <c r="AT143" s="145" t="s">
        <v>154</v>
      </c>
      <c r="AU143" s="145" t="s">
        <v>82</v>
      </c>
      <c r="AY143" s="13" t="s">
        <v>151</v>
      </c>
      <c r="BE143" s="146">
        <f t="shared" si="4"/>
        <v>8276.11</v>
      </c>
      <c r="BF143" s="146">
        <f t="shared" si="5"/>
        <v>0</v>
      </c>
      <c r="BG143" s="146">
        <f t="shared" si="6"/>
        <v>0</v>
      </c>
      <c r="BH143" s="146">
        <f t="shared" si="7"/>
        <v>0</v>
      </c>
      <c r="BI143" s="146">
        <f t="shared" si="8"/>
        <v>0</v>
      </c>
      <c r="BJ143" s="13" t="s">
        <v>80</v>
      </c>
      <c r="BK143" s="146">
        <f t="shared" si="9"/>
        <v>8276.11</v>
      </c>
      <c r="BL143" s="13" t="s">
        <v>158</v>
      </c>
      <c r="BM143" s="145" t="s">
        <v>1809</v>
      </c>
    </row>
    <row r="144" spans="2:65" s="1" customFormat="1" ht="33" customHeight="1" x14ac:dyDescent="0.2">
      <c r="B144" s="25"/>
      <c r="C144" s="135" t="s">
        <v>189</v>
      </c>
      <c r="D144" s="135" t="s">
        <v>154</v>
      </c>
      <c r="E144" s="136" t="s">
        <v>873</v>
      </c>
      <c r="F144" s="137" t="s">
        <v>874</v>
      </c>
      <c r="G144" s="138" t="s">
        <v>209</v>
      </c>
      <c r="H144" s="139">
        <v>26.364999999999998</v>
      </c>
      <c r="I144" s="140">
        <v>291</v>
      </c>
      <c r="J144" s="140">
        <f t="shared" si="0"/>
        <v>7672.22</v>
      </c>
      <c r="K144" s="141"/>
      <c r="L144" s="25"/>
      <c r="M144" s="142" t="s">
        <v>1</v>
      </c>
      <c r="N144" s="112" t="s">
        <v>38</v>
      </c>
      <c r="O144" s="143">
        <v>0</v>
      </c>
      <c r="P144" s="143">
        <f t="shared" si="1"/>
        <v>0</v>
      </c>
      <c r="Q144" s="143">
        <v>0</v>
      </c>
      <c r="R144" s="143">
        <f t="shared" si="2"/>
        <v>0</v>
      </c>
      <c r="S144" s="143">
        <v>0</v>
      </c>
      <c r="T144" s="144">
        <f t="shared" si="3"/>
        <v>0</v>
      </c>
      <c r="AR144" s="145" t="s">
        <v>158</v>
      </c>
      <c r="AT144" s="145" t="s">
        <v>154</v>
      </c>
      <c r="AU144" s="145" t="s">
        <v>82</v>
      </c>
      <c r="AY144" s="13" t="s">
        <v>151</v>
      </c>
      <c r="BE144" s="146">
        <f t="shared" si="4"/>
        <v>7672.22</v>
      </c>
      <c r="BF144" s="146">
        <f t="shared" si="5"/>
        <v>0</v>
      </c>
      <c r="BG144" s="146">
        <f t="shared" si="6"/>
        <v>0</v>
      </c>
      <c r="BH144" s="146">
        <f t="shared" si="7"/>
        <v>0</v>
      </c>
      <c r="BI144" s="146">
        <f t="shared" si="8"/>
        <v>0</v>
      </c>
      <c r="BJ144" s="13" t="s">
        <v>80</v>
      </c>
      <c r="BK144" s="146">
        <f t="shared" si="9"/>
        <v>7672.22</v>
      </c>
      <c r="BL144" s="13" t="s">
        <v>158</v>
      </c>
      <c r="BM144" s="145" t="s">
        <v>1810</v>
      </c>
    </row>
    <row r="145" spans="2:65" s="1" customFormat="1" ht="16.5" customHeight="1" x14ac:dyDescent="0.2">
      <c r="B145" s="25"/>
      <c r="C145" s="135" t="s">
        <v>193</v>
      </c>
      <c r="D145" s="135" t="s">
        <v>154</v>
      </c>
      <c r="E145" s="136" t="s">
        <v>876</v>
      </c>
      <c r="F145" s="137" t="s">
        <v>877</v>
      </c>
      <c r="G145" s="138" t="s">
        <v>200</v>
      </c>
      <c r="H145" s="139">
        <v>14.647</v>
      </c>
      <c r="I145" s="140">
        <v>22.41</v>
      </c>
      <c r="J145" s="140">
        <f t="shared" si="0"/>
        <v>328.24</v>
      </c>
      <c r="K145" s="141"/>
      <c r="L145" s="25"/>
      <c r="M145" s="142" t="s">
        <v>1</v>
      </c>
      <c r="N145" s="112" t="s">
        <v>38</v>
      </c>
      <c r="O145" s="143">
        <v>8.9999999999999993E-3</v>
      </c>
      <c r="P145" s="143">
        <f t="shared" si="1"/>
        <v>0.131823</v>
      </c>
      <c r="Q145" s="143">
        <v>0</v>
      </c>
      <c r="R145" s="143">
        <f t="shared" si="2"/>
        <v>0</v>
      </c>
      <c r="S145" s="143">
        <v>0</v>
      </c>
      <c r="T145" s="144">
        <f t="shared" si="3"/>
        <v>0</v>
      </c>
      <c r="AR145" s="145" t="s">
        <v>158</v>
      </c>
      <c r="AT145" s="145" t="s">
        <v>154</v>
      </c>
      <c r="AU145" s="145" t="s">
        <v>82</v>
      </c>
      <c r="AY145" s="13" t="s">
        <v>151</v>
      </c>
      <c r="BE145" s="146">
        <f t="shared" si="4"/>
        <v>328.24</v>
      </c>
      <c r="BF145" s="146">
        <f t="shared" si="5"/>
        <v>0</v>
      </c>
      <c r="BG145" s="146">
        <f t="shared" si="6"/>
        <v>0</v>
      </c>
      <c r="BH145" s="146">
        <f t="shared" si="7"/>
        <v>0</v>
      </c>
      <c r="BI145" s="146">
        <f t="shared" si="8"/>
        <v>0</v>
      </c>
      <c r="BJ145" s="13" t="s">
        <v>80</v>
      </c>
      <c r="BK145" s="146">
        <f t="shared" si="9"/>
        <v>328.24</v>
      </c>
      <c r="BL145" s="13" t="s">
        <v>158</v>
      </c>
      <c r="BM145" s="145" t="s">
        <v>1811</v>
      </c>
    </row>
    <row r="146" spans="2:65" s="1" customFormat="1" ht="24.2" customHeight="1" x14ac:dyDescent="0.2">
      <c r="B146" s="25"/>
      <c r="C146" s="135" t="s">
        <v>197</v>
      </c>
      <c r="D146" s="135" t="s">
        <v>154</v>
      </c>
      <c r="E146" s="136" t="s">
        <v>1812</v>
      </c>
      <c r="F146" s="137" t="s">
        <v>1813</v>
      </c>
      <c r="G146" s="138" t="s">
        <v>200</v>
      </c>
      <c r="H146" s="139">
        <v>64.972999999999999</v>
      </c>
      <c r="I146" s="140">
        <v>148.30000000000001</v>
      </c>
      <c r="J146" s="140">
        <f t="shared" si="0"/>
        <v>9635.5</v>
      </c>
      <c r="K146" s="141"/>
      <c r="L146" s="25"/>
      <c r="M146" s="142" t="s">
        <v>1</v>
      </c>
      <c r="N146" s="112" t="s">
        <v>38</v>
      </c>
      <c r="O146" s="143">
        <v>0.32800000000000001</v>
      </c>
      <c r="P146" s="143">
        <f t="shared" si="1"/>
        <v>21.311144000000002</v>
      </c>
      <c r="Q146" s="143">
        <v>0</v>
      </c>
      <c r="R146" s="143">
        <f t="shared" si="2"/>
        <v>0</v>
      </c>
      <c r="S146" s="143">
        <v>0</v>
      </c>
      <c r="T146" s="144">
        <f t="shared" si="3"/>
        <v>0</v>
      </c>
      <c r="AR146" s="145" t="s">
        <v>158</v>
      </c>
      <c r="AT146" s="145" t="s">
        <v>154</v>
      </c>
      <c r="AU146" s="145" t="s">
        <v>82</v>
      </c>
      <c r="AY146" s="13" t="s">
        <v>151</v>
      </c>
      <c r="BE146" s="146">
        <f t="shared" si="4"/>
        <v>9635.5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3" t="s">
        <v>80</v>
      </c>
      <c r="BK146" s="146">
        <f t="shared" si="9"/>
        <v>9635.5</v>
      </c>
      <c r="BL146" s="13" t="s">
        <v>158</v>
      </c>
      <c r="BM146" s="145" t="s">
        <v>1814</v>
      </c>
    </row>
    <row r="147" spans="2:65" s="1" customFormat="1" ht="16.5" customHeight="1" x14ac:dyDescent="0.2">
      <c r="B147" s="25"/>
      <c r="C147" s="150" t="s">
        <v>202</v>
      </c>
      <c r="D147" s="150" t="s">
        <v>313</v>
      </c>
      <c r="E147" s="151" t="s">
        <v>870</v>
      </c>
      <c r="F147" s="152" t="s">
        <v>871</v>
      </c>
      <c r="G147" s="153" t="s">
        <v>209</v>
      </c>
      <c r="H147" s="154">
        <v>29.294</v>
      </c>
      <c r="I147" s="155">
        <v>297</v>
      </c>
      <c r="J147" s="155">
        <f t="shared" si="0"/>
        <v>8700.32</v>
      </c>
      <c r="K147" s="156"/>
      <c r="L147" s="157"/>
      <c r="M147" s="158" t="s">
        <v>1</v>
      </c>
      <c r="N147" s="159" t="s">
        <v>38</v>
      </c>
      <c r="O147" s="143">
        <v>0</v>
      </c>
      <c r="P147" s="143">
        <f t="shared" si="1"/>
        <v>0</v>
      </c>
      <c r="Q147" s="143">
        <v>1</v>
      </c>
      <c r="R147" s="143">
        <f t="shared" si="2"/>
        <v>29.294</v>
      </c>
      <c r="S147" s="143">
        <v>0</v>
      </c>
      <c r="T147" s="144">
        <f t="shared" si="3"/>
        <v>0</v>
      </c>
      <c r="AR147" s="145" t="s">
        <v>185</v>
      </c>
      <c r="AT147" s="145" t="s">
        <v>313</v>
      </c>
      <c r="AU147" s="145" t="s">
        <v>82</v>
      </c>
      <c r="AY147" s="13" t="s">
        <v>151</v>
      </c>
      <c r="BE147" s="146">
        <f t="shared" si="4"/>
        <v>8700.32</v>
      </c>
      <c r="BF147" s="146">
        <f t="shared" si="5"/>
        <v>0</v>
      </c>
      <c r="BG147" s="146">
        <f t="shared" si="6"/>
        <v>0</v>
      </c>
      <c r="BH147" s="146">
        <f t="shared" si="7"/>
        <v>0</v>
      </c>
      <c r="BI147" s="146">
        <f t="shared" si="8"/>
        <v>0</v>
      </c>
      <c r="BJ147" s="13" t="s">
        <v>80</v>
      </c>
      <c r="BK147" s="146">
        <f t="shared" si="9"/>
        <v>8700.32</v>
      </c>
      <c r="BL147" s="13" t="s">
        <v>158</v>
      </c>
      <c r="BM147" s="145" t="s">
        <v>1815</v>
      </c>
    </row>
    <row r="148" spans="2:65" s="11" customFormat="1" ht="22.9" customHeight="1" x14ac:dyDescent="0.2">
      <c r="B148" s="124"/>
      <c r="D148" s="125" t="s">
        <v>72</v>
      </c>
      <c r="E148" s="133" t="s">
        <v>174</v>
      </c>
      <c r="F148" s="133" t="s">
        <v>1816</v>
      </c>
      <c r="J148" s="134">
        <f>BK148</f>
        <v>29516.350000000002</v>
      </c>
      <c r="L148" s="124"/>
      <c r="M148" s="128"/>
      <c r="P148" s="129">
        <f>SUM(P149:P154)</f>
        <v>20.134</v>
      </c>
      <c r="R148" s="129">
        <f>SUM(R149:R154)</f>
        <v>12.199159999999999</v>
      </c>
      <c r="T148" s="130">
        <f>SUM(T149:T154)</f>
        <v>0</v>
      </c>
      <c r="AR148" s="125" t="s">
        <v>80</v>
      </c>
      <c r="AT148" s="131" t="s">
        <v>72</v>
      </c>
      <c r="AU148" s="131" t="s">
        <v>80</v>
      </c>
      <c r="AY148" s="125" t="s">
        <v>151</v>
      </c>
      <c r="BK148" s="132">
        <f>SUM(BK149:BK154)</f>
        <v>29516.350000000002</v>
      </c>
    </row>
    <row r="149" spans="2:65" s="1" customFormat="1" ht="24.2" customHeight="1" x14ac:dyDescent="0.2">
      <c r="B149" s="25"/>
      <c r="C149" s="135" t="s">
        <v>206</v>
      </c>
      <c r="D149" s="135" t="s">
        <v>154</v>
      </c>
      <c r="E149" s="136" t="s">
        <v>1817</v>
      </c>
      <c r="F149" s="137" t="s">
        <v>1818</v>
      </c>
      <c r="G149" s="138" t="s">
        <v>162</v>
      </c>
      <c r="H149" s="139">
        <v>13</v>
      </c>
      <c r="I149" s="140">
        <v>229.01</v>
      </c>
      <c r="J149" s="140">
        <f t="shared" ref="J149:J154" si="10">ROUND(I149*H149,2)</f>
        <v>2977.13</v>
      </c>
      <c r="K149" s="141"/>
      <c r="L149" s="25"/>
      <c r="M149" s="142" t="s">
        <v>1</v>
      </c>
      <c r="N149" s="112" t="s">
        <v>38</v>
      </c>
      <c r="O149" s="143">
        <v>9.5000000000000001E-2</v>
      </c>
      <c r="P149" s="143">
        <f t="shared" ref="P149:P154" si="11">O149*H149</f>
        <v>1.2350000000000001</v>
      </c>
      <c r="Q149" s="143">
        <v>0</v>
      </c>
      <c r="R149" s="143">
        <f t="shared" ref="R149:R154" si="12">Q149*H149</f>
        <v>0</v>
      </c>
      <c r="S149" s="143">
        <v>0</v>
      </c>
      <c r="T149" s="144">
        <f t="shared" ref="T149:T154" si="13">S149*H149</f>
        <v>0</v>
      </c>
      <c r="AR149" s="145" t="s">
        <v>158</v>
      </c>
      <c r="AT149" s="145" t="s">
        <v>154</v>
      </c>
      <c r="AU149" s="145" t="s">
        <v>82</v>
      </c>
      <c r="AY149" s="13" t="s">
        <v>151</v>
      </c>
      <c r="BE149" s="146">
        <f t="shared" ref="BE149:BE154" si="14">IF(N149="základní",J149,0)</f>
        <v>2977.13</v>
      </c>
      <c r="BF149" s="146">
        <f t="shared" ref="BF149:BF154" si="15">IF(N149="snížená",J149,0)</f>
        <v>0</v>
      </c>
      <c r="BG149" s="146">
        <f t="shared" ref="BG149:BG154" si="16">IF(N149="zákl. přenesená",J149,0)</f>
        <v>0</v>
      </c>
      <c r="BH149" s="146">
        <f t="shared" ref="BH149:BH154" si="17">IF(N149="sníž. přenesená",J149,0)</f>
        <v>0</v>
      </c>
      <c r="BI149" s="146">
        <f t="shared" ref="BI149:BI154" si="18">IF(N149="nulová",J149,0)</f>
        <v>0</v>
      </c>
      <c r="BJ149" s="13" t="s">
        <v>80</v>
      </c>
      <c r="BK149" s="146">
        <f t="shared" ref="BK149:BK154" si="19">ROUND(I149*H149,2)</f>
        <v>2977.13</v>
      </c>
      <c r="BL149" s="13" t="s">
        <v>158</v>
      </c>
      <c r="BM149" s="145" t="s">
        <v>1819</v>
      </c>
    </row>
    <row r="150" spans="2:65" s="1" customFormat="1" ht="24.2" customHeight="1" x14ac:dyDescent="0.2">
      <c r="B150" s="25"/>
      <c r="C150" s="135" t="s">
        <v>211</v>
      </c>
      <c r="D150" s="135" t="s">
        <v>154</v>
      </c>
      <c r="E150" s="136" t="s">
        <v>1820</v>
      </c>
      <c r="F150" s="137" t="s">
        <v>1821</v>
      </c>
      <c r="G150" s="138" t="s">
        <v>162</v>
      </c>
      <c r="H150" s="139">
        <v>13</v>
      </c>
      <c r="I150" s="140">
        <v>213.47</v>
      </c>
      <c r="J150" s="140">
        <f t="shared" si="10"/>
        <v>2775.11</v>
      </c>
      <c r="K150" s="141"/>
      <c r="L150" s="25"/>
      <c r="M150" s="142" t="s">
        <v>1</v>
      </c>
      <c r="N150" s="112" t="s">
        <v>38</v>
      </c>
      <c r="O150" s="143">
        <v>9.7000000000000003E-2</v>
      </c>
      <c r="P150" s="143">
        <f t="shared" si="11"/>
        <v>1.2610000000000001</v>
      </c>
      <c r="Q150" s="143">
        <v>0</v>
      </c>
      <c r="R150" s="143">
        <f t="shared" si="12"/>
        <v>0</v>
      </c>
      <c r="S150" s="143">
        <v>0</v>
      </c>
      <c r="T150" s="144">
        <f t="shared" si="13"/>
        <v>0</v>
      </c>
      <c r="AR150" s="145" t="s">
        <v>158</v>
      </c>
      <c r="AT150" s="145" t="s">
        <v>154</v>
      </c>
      <c r="AU150" s="145" t="s">
        <v>82</v>
      </c>
      <c r="AY150" s="13" t="s">
        <v>151</v>
      </c>
      <c r="BE150" s="146">
        <f t="shared" si="14"/>
        <v>2775.11</v>
      </c>
      <c r="BF150" s="146">
        <f t="shared" si="15"/>
        <v>0</v>
      </c>
      <c r="BG150" s="146">
        <f t="shared" si="16"/>
        <v>0</v>
      </c>
      <c r="BH150" s="146">
        <f t="shared" si="17"/>
        <v>0</v>
      </c>
      <c r="BI150" s="146">
        <f t="shared" si="18"/>
        <v>0</v>
      </c>
      <c r="BJ150" s="13" t="s">
        <v>80</v>
      </c>
      <c r="BK150" s="146">
        <f t="shared" si="19"/>
        <v>2775.11</v>
      </c>
      <c r="BL150" s="13" t="s">
        <v>158</v>
      </c>
      <c r="BM150" s="145" t="s">
        <v>1822</v>
      </c>
    </row>
    <row r="151" spans="2:65" s="1" customFormat="1" ht="37.9" customHeight="1" x14ac:dyDescent="0.2">
      <c r="B151" s="25"/>
      <c r="C151" s="135" t="s">
        <v>8</v>
      </c>
      <c r="D151" s="135" t="s">
        <v>154</v>
      </c>
      <c r="E151" s="136" t="s">
        <v>1823</v>
      </c>
      <c r="F151" s="137" t="s">
        <v>1824</v>
      </c>
      <c r="G151" s="138" t="s">
        <v>162</v>
      </c>
      <c r="H151" s="139">
        <v>24</v>
      </c>
      <c r="I151" s="140">
        <v>230.99</v>
      </c>
      <c r="J151" s="140">
        <f t="shared" si="10"/>
        <v>5543.76</v>
      </c>
      <c r="K151" s="141"/>
      <c r="L151" s="25"/>
      <c r="M151" s="142" t="s">
        <v>1</v>
      </c>
      <c r="N151" s="112" t="s">
        <v>38</v>
      </c>
      <c r="O151" s="143">
        <v>0.21299999999999999</v>
      </c>
      <c r="P151" s="143">
        <f t="shared" si="11"/>
        <v>5.1120000000000001</v>
      </c>
      <c r="Q151" s="143">
        <v>0.28499999999999998</v>
      </c>
      <c r="R151" s="143">
        <f t="shared" si="12"/>
        <v>6.84</v>
      </c>
      <c r="S151" s="143">
        <v>0</v>
      </c>
      <c r="T151" s="144">
        <f t="shared" si="13"/>
        <v>0</v>
      </c>
      <c r="AR151" s="145" t="s">
        <v>158</v>
      </c>
      <c r="AT151" s="145" t="s">
        <v>154</v>
      </c>
      <c r="AU151" s="145" t="s">
        <v>82</v>
      </c>
      <c r="AY151" s="13" t="s">
        <v>151</v>
      </c>
      <c r="BE151" s="146">
        <f t="shared" si="14"/>
        <v>5543.76</v>
      </c>
      <c r="BF151" s="146">
        <f t="shared" si="15"/>
        <v>0</v>
      </c>
      <c r="BG151" s="146">
        <f t="shared" si="16"/>
        <v>0</v>
      </c>
      <c r="BH151" s="146">
        <f t="shared" si="17"/>
        <v>0</v>
      </c>
      <c r="BI151" s="146">
        <f t="shared" si="18"/>
        <v>0</v>
      </c>
      <c r="BJ151" s="13" t="s">
        <v>80</v>
      </c>
      <c r="BK151" s="146">
        <f t="shared" si="19"/>
        <v>5543.76</v>
      </c>
      <c r="BL151" s="13" t="s">
        <v>158</v>
      </c>
      <c r="BM151" s="145" t="s">
        <v>1825</v>
      </c>
    </row>
    <row r="152" spans="2:65" s="1" customFormat="1" ht="24.2" customHeight="1" x14ac:dyDescent="0.2">
      <c r="B152" s="25"/>
      <c r="C152" s="135" t="s">
        <v>220</v>
      </c>
      <c r="D152" s="135" t="s">
        <v>154</v>
      </c>
      <c r="E152" s="136" t="s">
        <v>1826</v>
      </c>
      <c r="F152" s="137" t="s">
        <v>1827</v>
      </c>
      <c r="G152" s="138" t="s">
        <v>162</v>
      </c>
      <c r="H152" s="139">
        <v>15</v>
      </c>
      <c r="I152" s="140">
        <v>345.26</v>
      </c>
      <c r="J152" s="140">
        <f t="shared" si="10"/>
        <v>5178.8999999999996</v>
      </c>
      <c r="K152" s="141"/>
      <c r="L152" s="25"/>
      <c r="M152" s="142" t="s">
        <v>1</v>
      </c>
      <c r="N152" s="112" t="s">
        <v>38</v>
      </c>
      <c r="O152" s="143">
        <v>0.08</v>
      </c>
      <c r="P152" s="143">
        <f t="shared" si="11"/>
        <v>1.2</v>
      </c>
      <c r="Q152" s="143">
        <v>0.10434</v>
      </c>
      <c r="R152" s="143">
        <f t="shared" si="12"/>
        <v>1.5650999999999999</v>
      </c>
      <c r="S152" s="143">
        <v>0</v>
      </c>
      <c r="T152" s="144">
        <f t="shared" si="13"/>
        <v>0</v>
      </c>
      <c r="AR152" s="145" t="s">
        <v>158</v>
      </c>
      <c r="AT152" s="145" t="s">
        <v>154</v>
      </c>
      <c r="AU152" s="145" t="s">
        <v>82</v>
      </c>
      <c r="AY152" s="13" t="s">
        <v>151</v>
      </c>
      <c r="BE152" s="146">
        <f t="shared" si="14"/>
        <v>5178.8999999999996</v>
      </c>
      <c r="BF152" s="146">
        <f t="shared" si="15"/>
        <v>0</v>
      </c>
      <c r="BG152" s="146">
        <f t="shared" si="16"/>
        <v>0</v>
      </c>
      <c r="BH152" s="146">
        <f t="shared" si="17"/>
        <v>0</v>
      </c>
      <c r="BI152" s="146">
        <f t="shared" si="18"/>
        <v>0</v>
      </c>
      <c r="BJ152" s="13" t="s">
        <v>80</v>
      </c>
      <c r="BK152" s="146">
        <f t="shared" si="19"/>
        <v>5178.8999999999996</v>
      </c>
      <c r="BL152" s="13" t="s">
        <v>158</v>
      </c>
      <c r="BM152" s="145" t="s">
        <v>1828</v>
      </c>
    </row>
    <row r="153" spans="2:65" s="1" customFormat="1" ht="24.2" customHeight="1" x14ac:dyDescent="0.2">
      <c r="B153" s="25"/>
      <c r="C153" s="135" t="s">
        <v>224</v>
      </c>
      <c r="D153" s="135" t="s">
        <v>154</v>
      </c>
      <c r="E153" s="136" t="s">
        <v>1829</v>
      </c>
      <c r="F153" s="137" t="s">
        <v>1830</v>
      </c>
      <c r="G153" s="138" t="s">
        <v>162</v>
      </c>
      <c r="H153" s="139">
        <v>15</v>
      </c>
      <c r="I153" s="140">
        <v>496.46</v>
      </c>
      <c r="J153" s="140">
        <f t="shared" si="10"/>
        <v>7446.9</v>
      </c>
      <c r="K153" s="141"/>
      <c r="L153" s="25"/>
      <c r="M153" s="142" t="s">
        <v>1</v>
      </c>
      <c r="N153" s="112" t="s">
        <v>38</v>
      </c>
      <c r="O153" s="143">
        <v>9.9000000000000005E-2</v>
      </c>
      <c r="P153" s="143">
        <f t="shared" si="11"/>
        <v>1.4850000000000001</v>
      </c>
      <c r="Q153" s="143">
        <v>0.15620000000000001</v>
      </c>
      <c r="R153" s="143">
        <f t="shared" si="12"/>
        <v>2.343</v>
      </c>
      <c r="S153" s="143">
        <v>0</v>
      </c>
      <c r="T153" s="144">
        <f t="shared" si="13"/>
        <v>0</v>
      </c>
      <c r="AR153" s="145" t="s">
        <v>158</v>
      </c>
      <c r="AT153" s="145" t="s">
        <v>154</v>
      </c>
      <c r="AU153" s="145" t="s">
        <v>82</v>
      </c>
      <c r="AY153" s="13" t="s">
        <v>151</v>
      </c>
      <c r="BE153" s="146">
        <f t="shared" si="14"/>
        <v>7446.9</v>
      </c>
      <c r="BF153" s="146">
        <f t="shared" si="15"/>
        <v>0</v>
      </c>
      <c r="BG153" s="146">
        <f t="shared" si="16"/>
        <v>0</v>
      </c>
      <c r="BH153" s="146">
        <f t="shared" si="17"/>
        <v>0</v>
      </c>
      <c r="BI153" s="146">
        <f t="shared" si="18"/>
        <v>0</v>
      </c>
      <c r="BJ153" s="13" t="s">
        <v>80</v>
      </c>
      <c r="BK153" s="146">
        <f t="shared" si="19"/>
        <v>7446.9</v>
      </c>
      <c r="BL153" s="13" t="s">
        <v>158</v>
      </c>
      <c r="BM153" s="145" t="s">
        <v>1831</v>
      </c>
    </row>
    <row r="154" spans="2:65" s="1" customFormat="1" ht="24.2" customHeight="1" x14ac:dyDescent="0.2">
      <c r="B154" s="25"/>
      <c r="C154" s="135" t="s">
        <v>228</v>
      </c>
      <c r="D154" s="135" t="s">
        <v>154</v>
      </c>
      <c r="E154" s="136" t="s">
        <v>1832</v>
      </c>
      <c r="F154" s="137" t="s">
        <v>1833</v>
      </c>
      <c r="G154" s="138" t="s">
        <v>162</v>
      </c>
      <c r="H154" s="139">
        <v>13</v>
      </c>
      <c r="I154" s="140">
        <v>430.35</v>
      </c>
      <c r="J154" s="140">
        <f t="shared" si="10"/>
        <v>5594.55</v>
      </c>
      <c r="K154" s="141"/>
      <c r="L154" s="25"/>
      <c r="M154" s="142" t="s">
        <v>1</v>
      </c>
      <c r="N154" s="112" t="s">
        <v>38</v>
      </c>
      <c r="O154" s="143">
        <v>0.75700000000000001</v>
      </c>
      <c r="P154" s="143">
        <f t="shared" si="11"/>
        <v>9.8409999999999993</v>
      </c>
      <c r="Q154" s="143">
        <v>0.11162</v>
      </c>
      <c r="R154" s="143">
        <f t="shared" si="12"/>
        <v>1.45106</v>
      </c>
      <c r="S154" s="143">
        <v>0</v>
      </c>
      <c r="T154" s="144">
        <f t="shared" si="13"/>
        <v>0</v>
      </c>
      <c r="AR154" s="145" t="s">
        <v>158</v>
      </c>
      <c r="AT154" s="145" t="s">
        <v>154</v>
      </c>
      <c r="AU154" s="145" t="s">
        <v>82</v>
      </c>
      <c r="AY154" s="13" t="s">
        <v>151</v>
      </c>
      <c r="BE154" s="146">
        <f t="shared" si="14"/>
        <v>5594.55</v>
      </c>
      <c r="BF154" s="146">
        <f t="shared" si="15"/>
        <v>0</v>
      </c>
      <c r="BG154" s="146">
        <f t="shared" si="16"/>
        <v>0</v>
      </c>
      <c r="BH154" s="146">
        <f t="shared" si="17"/>
        <v>0</v>
      </c>
      <c r="BI154" s="146">
        <f t="shared" si="18"/>
        <v>0</v>
      </c>
      <c r="BJ154" s="13" t="s">
        <v>80</v>
      </c>
      <c r="BK154" s="146">
        <f t="shared" si="19"/>
        <v>5594.55</v>
      </c>
      <c r="BL154" s="13" t="s">
        <v>158</v>
      </c>
      <c r="BM154" s="145" t="s">
        <v>1834</v>
      </c>
    </row>
    <row r="155" spans="2:65" s="11" customFormat="1" ht="22.9" customHeight="1" x14ac:dyDescent="0.2">
      <c r="B155" s="124"/>
      <c r="D155" s="125" t="s">
        <v>72</v>
      </c>
      <c r="E155" s="133" t="s">
        <v>169</v>
      </c>
      <c r="F155" s="133" t="s">
        <v>170</v>
      </c>
      <c r="J155" s="134">
        <f>BK155</f>
        <v>21258.29</v>
      </c>
      <c r="L155" s="124"/>
      <c r="M155" s="128"/>
      <c r="P155" s="129">
        <f>P156</f>
        <v>27.278064000000004</v>
      </c>
      <c r="R155" s="129">
        <f>R156</f>
        <v>0.68012820000000007</v>
      </c>
      <c r="T155" s="130">
        <f>T156</f>
        <v>0</v>
      </c>
      <c r="AR155" s="125" t="s">
        <v>80</v>
      </c>
      <c r="AT155" s="131" t="s">
        <v>72</v>
      </c>
      <c r="AU155" s="131" t="s">
        <v>80</v>
      </c>
      <c r="AY155" s="125" t="s">
        <v>151</v>
      </c>
      <c r="BK155" s="132">
        <f>BK156</f>
        <v>21258.29</v>
      </c>
    </row>
    <row r="156" spans="2:65" s="1" customFormat="1" ht="21.75" customHeight="1" x14ac:dyDescent="0.2">
      <c r="B156" s="25"/>
      <c r="C156" s="135" t="s">
        <v>232</v>
      </c>
      <c r="D156" s="135" t="s">
        <v>154</v>
      </c>
      <c r="E156" s="136" t="s">
        <v>1835</v>
      </c>
      <c r="F156" s="137" t="s">
        <v>1836</v>
      </c>
      <c r="G156" s="138" t="s">
        <v>162</v>
      </c>
      <c r="H156" s="139">
        <v>18.234000000000002</v>
      </c>
      <c r="I156" s="140">
        <v>1165.8599999999999</v>
      </c>
      <c r="J156" s="140">
        <f>ROUND(I156*H156,2)</f>
        <v>21258.29</v>
      </c>
      <c r="K156" s="141"/>
      <c r="L156" s="25"/>
      <c r="M156" s="142" t="s">
        <v>1</v>
      </c>
      <c r="N156" s="112" t="s">
        <v>38</v>
      </c>
      <c r="O156" s="143">
        <v>1.496</v>
      </c>
      <c r="P156" s="143">
        <f>O156*H156</f>
        <v>27.278064000000004</v>
      </c>
      <c r="Q156" s="143">
        <v>3.73E-2</v>
      </c>
      <c r="R156" s="143">
        <f>Q156*H156</f>
        <v>0.68012820000000007</v>
      </c>
      <c r="S156" s="143">
        <v>0</v>
      </c>
      <c r="T156" s="144">
        <f>S156*H156</f>
        <v>0</v>
      </c>
      <c r="AR156" s="145" t="s">
        <v>158</v>
      </c>
      <c r="AT156" s="145" t="s">
        <v>154</v>
      </c>
      <c r="AU156" s="145" t="s">
        <v>82</v>
      </c>
      <c r="AY156" s="13" t="s">
        <v>151</v>
      </c>
      <c r="BE156" s="146">
        <f>IF(N156="základní",J156,0)</f>
        <v>21258.29</v>
      </c>
      <c r="BF156" s="146">
        <f>IF(N156="snížená",J156,0)</f>
        <v>0</v>
      </c>
      <c r="BG156" s="146">
        <f>IF(N156="zákl. přenesená",J156,0)</f>
        <v>0</v>
      </c>
      <c r="BH156" s="146">
        <f>IF(N156="sníž. přenesená",J156,0)</f>
        <v>0</v>
      </c>
      <c r="BI156" s="146">
        <f>IF(N156="nulová",J156,0)</f>
        <v>0</v>
      </c>
      <c r="BJ156" s="13" t="s">
        <v>80</v>
      </c>
      <c r="BK156" s="146">
        <f>ROUND(I156*H156,2)</f>
        <v>21258.29</v>
      </c>
      <c r="BL156" s="13" t="s">
        <v>158</v>
      </c>
      <c r="BM156" s="145" t="s">
        <v>1837</v>
      </c>
    </row>
    <row r="157" spans="2:65" s="11" customFormat="1" ht="22.9" customHeight="1" x14ac:dyDescent="0.2">
      <c r="B157" s="124"/>
      <c r="D157" s="125" t="s">
        <v>72</v>
      </c>
      <c r="E157" s="133" t="s">
        <v>185</v>
      </c>
      <c r="F157" s="133" t="s">
        <v>1838</v>
      </c>
      <c r="J157" s="134">
        <f>BK157</f>
        <v>107923.47000000002</v>
      </c>
      <c r="L157" s="124"/>
      <c r="M157" s="128"/>
      <c r="P157" s="129">
        <f>SUM(P158:P183)</f>
        <v>89.093629000000021</v>
      </c>
      <c r="R157" s="129">
        <f>SUM(R158:R183)</f>
        <v>0.32672735399999997</v>
      </c>
      <c r="T157" s="130">
        <f>SUM(T158:T183)</f>
        <v>0</v>
      </c>
      <c r="AR157" s="125" t="s">
        <v>80</v>
      </c>
      <c r="AT157" s="131" t="s">
        <v>72</v>
      </c>
      <c r="AU157" s="131" t="s">
        <v>80</v>
      </c>
      <c r="AY157" s="125" t="s">
        <v>151</v>
      </c>
      <c r="BK157" s="132">
        <f>SUM(BK158:BK183)</f>
        <v>107923.47000000002</v>
      </c>
    </row>
    <row r="158" spans="2:65" s="1" customFormat="1" ht="24.2" customHeight="1" x14ac:dyDescent="0.2">
      <c r="B158" s="25"/>
      <c r="C158" s="135" t="s">
        <v>236</v>
      </c>
      <c r="D158" s="135" t="s">
        <v>154</v>
      </c>
      <c r="E158" s="136" t="s">
        <v>1839</v>
      </c>
      <c r="F158" s="137" t="s">
        <v>1840</v>
      </c>
      <c r="G158" s="138" t="s">
        <v>483</v>
      </c>
      <c r="H158" s="139">
        <v>24.6</v>
      </c>
      <c r="I158" s="140">
        <v>71.22</v>
      </c>
      <c r="J158" s="140">
        <f t="shared" ref="J158:J183" si="20">ROUND(I158*H158,2)</f>
        <v>1752.01</v>
      </c>
      <c r="K158" s="141"/>
      <c r="L158" s="25"/>
      <c r="M158" s="142" t="s">
        <v>1</v>
      </c>
      <c r="N158" s="112" t="s">
        <v>38</v>
      </c>
      <c r="O158" s="143">
        <v>0.155</v>
      </c>
      <c r="P158" s="143">
        <f t="shared" ref="P158:P183" si="21">O158*H158</f>
        <v>3.8130000000000002</v>
      </c>
      <c r="Q158" s="143">
        <v>0</v>
      </c>
      <c r="R158" s="143">
        <f t="shared" ref="R158:R183" si="22">Q158*H158</f>
        <v>0</v>
      </c>
      <c r="S158" s="143">
        <v>0</v>
      </c>
      <c r="T158" s="144">
        <f t="shared" ref="T158:T183" si="23">S158*H158</f>
        <v>0</v>
      </c>
      <c r="AR158" s="145" t="s">
        <v>158</v>
      </c>
      <c r="AT158" s="145" t="s">
        <v>154</v>
      </c>
      <c r="AU158" s="145" t="s">
        <v>82</v>
      </c>
      <c r="AY158" s="13" t="s">
        <v>151</v>
      </c>
      <c r="BE158" s="146">
        <f t="shared" ref="BE158:BE183" si="24">IF(N158="základní",J158,0)</f>
        <v>1752.01</v>
      </c>
      <c r="BF158" s="146">
        <f t="shared" ref="BF158:BF183" si="25">IF(N158="snížená",J158,0)</f>
        <v>0</v>
      </c>
      <c r="BG158" s="146">
        <f t="shared" ref="BG158:BG183" si="26">IF(N158="zákl. přenesená",J158,0)</f>
        <v>0</v>
      </c>
      <c r="BH158" s="146">
        <f t="shared" ref="BH158:BH183" si="27">IF(N158="sníž. přenesená",J158,0)</f>
        <v>0</v>
      </c>
      <c r="BI158" s="146">
        <f t="shared" ref="BI158:BI183" si="28">IF(N158="nulová",J158,0)</f>
        <v>0</v>
      </c>
      <c r="BJ158" s="13" t="s">
        <v>80</v>
      </c>
      <c r="BK158" s="146">
        <f t="shared" ref="BK158:BK183" si="29">ROUND(I158*H158,2)</f>
        <v>1752.01</v>
      </c>
      <c r="BL158" s="13" t="s">
        <v>158</v>
      </c>
      <c r="BM158" s="145" t="s">
        <v>1841</v>
      </c>
    </row>
    <row r="159" spans="2:65" s="1" customFormat="1" ht="24.2" customHeight="1" x14ac:dyDescent="0.2">
      <c r="B159" s="25"/>
      <c r="C159" s="150" t="s">
        <v>7</v>
      </c>
      <c r="D159" s="150" t="s">
        <v>313</v>
      </c>
      <c r="E159" s="151" t="s">
        <v>1842</v>
      </c>
      <c r="F159" s="152" t="s">
        <v>1843</v>
      </c>
      <c r="G159" s="153" t="s">
        <v>483</v>
      </c>
      <c r="H159" s="154">
        <v>24.969000000000001</v>
      </c>
      <c r="I159" s="155">
        <v>95.1</v>
      </c>
      <c r="J159" s="155">
        <f t="shared" si="20"/>
        <v>2374.5500000000002</v>
      </c>
      <c r="K159" s="156"/>
      <c r="L159" s="157"/>
      <c r="M159" s="158" t="s">
        <v>1</v>
      </c>
      <c r="N159" s="159" t="s">
        <v>38</v>
      </c>
      <c r="O159" s="143">
        <v>0</v>
      </c>
      <c r="P159" s="143">
        <f t="shared" si="21"/>
        <v>0</v>
      </c>
      <c r="Q159" s="143">
        <v>4.2999999999999999E-4</v>
      </c>
      <c r="R159" s="143">
        <f t="shared" si="22"/>
        <v>1.073667E-2</v>
      </c>
      <c r="S159" s="143">
        <v>0</v>
      </c>
      <c r="T159" s="144">
        <f t="shared" si="23"/>
        <v>0</v>
      </c>
      <c r="AR159" s="145" t="s">
        <v>185</v>
      </c>
      <c r="AT159" s="145" t="s">
        <v>313</v>
      </c>
      <c r="AU159" s="145" t="s">
        <v>82</v>
      </c>
      <c r="AY159" s="13" t="s">
        <v>151</v>
      </c>
      <c r="BE159" s="146">
        <f t="shared" si="24"/>
        <v>2374.5500000000002</v>
      </c>
      <c r="BF159" s="146">
        <f t="shared" si="25"/>
        <v>0</v>
      </c>
      <c r="BG159" s="146">
        <f t="shared" si="26"/>
        <v>0</v>
      </c>
      <c r="BH159" s="146">
        <f t="shared" si="27"/>
        <v>0</v>
      </c>
      <c r="BI159" s="146">
        <f t="shared" si="28"/>
        <v>0</v>
      </c>
      <c r="BJ159" s="13" t="s">
        <v>80</v>
      </c>
      <c r="BK159" s="146">
        <f t="shared" si="29"/>
        <v>2374.5500000000002</v>
      </c>
      <c r="BL159" s="13" t="s">
        <v>158</v>
      </c>
      <c r="BM159" s="145" t="s">
        <v>1844</v>
      </c>
    </row>
    <row r="160" spans="2:65" s="1" customFormat="1" ht="33" customHeight="1" x14ac:dyDescent="0.2">
      <c r="B160" s="25"/>
      <c r="C160" s="135" t="s">
        <v>243</v>
      </c>
      <c r="D160" s="135" t="s">
        <v>154</v>
      </c>
      <c r="E160" s="136" t="s">
        <v>1845</v>
      </c>
      <c r="F160" s="137" t="s">
        <v>1846</v>
      </c>
      <c r="G160" s="138" t="s">
        <v>483</v>
      </c>
      <c r="H160" s="139">
        <v>29.64</v>
      </c>
      <c r="I160" s="140">
        <v>111.48</v>
      </c>
      <c r="J160" s="140">
        <f t="shared" si="20"/>
        <v>3304.27</v>
      </c>
      <c r="K160" s="141"/>
      <c r="L160" s="25"/>
      <c r="M160" s="142" t="s">
        <v>1</v>
      </c>
      <c r="N160" s="112" t="s">
        <v>38</v>
      </c>
      <c r="O160" s="143">
        <v>0.24</v>
      </c>
      <c r="P160" s="143">
        <f t="shared" si="21"/>
        <v>7.1135999999999999</v>
      </c>
      <c r="Q160" s="143">
        <v>0</v>
      </c>
      <c r="R160" s="143">
        <f t="shared" si="22"/>
        <v>0</v>
      </c>
      <c r="S160" s="143">
        <v>0</v>
      </c>
      <c r="T160" s="144">
        <f t="shared" si="23"/>
        <v>0</v>
      </c>
      <c r="AR160" s="145" t="s">
        <v>158</v>
      </c>
      <c r="AT160" s="145" t="s">
        <v>154</v>
      </c>
      <c r="AU160" s="145" t="s">
        <v>82</v>
      </c>
      <c r="AY160" s="13" t="s">
        <v>151</v>
      </c>
      <c r="BE160" s="146">
        <f t="shared" si="24"/>
        <v>3304.27</v>
      </c>
      <c r="BF160" s="146">
        <f t="shared" si="25"/>
        <v>0</v>
      </c>
      <c r="BG160" s="146">
        <f t="shared" si="26"/>
        <v>0</v>
      </c>
      <c r="BH160" s="146">
        <f t="shared" si="27"/>
        <v>0</v>
      </c>
      <c r="BI160" s="146">
        <f t="shared" si="28"/>
        <v>0</v>
      </c>
      <c r="BJ160" s="13" t="s">
        <v>80</v>
      </c>
      <c r="BK160" s="146">
        <f t="shared" si="29"/>
        <v>3304.27</v>
      </c>
      <c r="BL160" s="13" t="s">
        <v>158</v>
      </c>
      <c r="BM160" s="145" t="s">
        <v>1847</v>
      </c>
    </row>
    <row r="161" spans="2:65" s="1" customFormat="1" ht="24.2" customHeight="1" x14ac:dyDescent="0.2">
      <c r="B161" s="25"/>
      <c r="C161" s="150" t="s">
        <v>247</v>
      </c>
      <c r="D161" s="150" t="s">
        <v>313</v>
      </c>
      <c r="E161" s="151" t="s">
        <v>1848</v>
      </c>
      <c r="F161" s="152" t="s">
        <v>1849</v>
      </c>
      <c r="G161" s="153" t="s">
        <v>483</v>
      </c>
      <c r="H161" s="154">
        <v>30.085000000000001</v>
      </c>
      <c r="I161" s="155">
        <v>208</v>
      </c>
      <c r="J161" s="155">
        <f t="shared" si="20"/>
        <v>6257.68</v>
      </c>
      <c r="K161" s="156"/>
      <c r="L161" s="157"/>
      <c r="M161" s="158" t="s">
        <v>1</v>
      </c>
      <c r="N161" s="159" t="s">
        <v>38</v>
      </c>
      <c r="O161" s="143">
        <v>0</v>
      </c>
      <c r="P161" s="143">
        <f t="shared" si="21"/>
        <v>0</v>
      </c>
      <c r="Q161" s="143">
        <v>1.0499999999999999E-3</v>
      </c>
      <c r="R161" s="143">
        <f t="shared" si="22"/>
        <v>3.1589249999999999E-2</v>
      </c>
      <c r="S161" s="143">
        <v>0</v>
      </c>
      <c r="T161" s="144">
        <f t="shared" si="23"/>
        <v>0</v>
      </c>
      <c r="AR161" s="145" t="s">
        <v>185</v>
      </c>
      <c r="AT161" s="145" t="s">
        <v>313</v>
      </c>
      <c r="AU161" s="145" t="s">
        <v>82</v>
      </c>
      <c r="AY161" s="13" t="s">
        <v>151</v>
      </c>
      <c r="BE161" s="146">
        <f t="shared" si="24"/>
        <v>6257.68</v>
      </c>
      <c r="BF161" s="146">
        <f t="shared" si="25"/>
        <v>0</v>
      </c>
      <c r="BG161" s="146">
        <f t="shared" si="26"/>
        <v>0</v>
      </c>
      <c r="BH161" s="146">
        <f t="shared" si="27"/>
        <v>0</v>
      </c>
      <c r="BI161" s="146">
        <f t="shared" si="28"/>
        <v>0</v>
      </c>
      <c r="BJ161" s="13" t="s">
        <v>80</v>
      </c>
      <c r="BK161" s="146">
        <f t="shared" si="29"/>
        <v>6257.68</v>
      </c>
      <c r="BL161" s="13" t="s">
        <v>158</v>
      </c>
      <c r="BM161" s="145" t="s">
        <v>1850</v>
      </c>
    </row>
    <row r="162" spans="2:65" s="1" customFormat="1" ht="33" customHeight="1" x14ac:dyDescent="0.2">
      <c r="B162" s="25"/>
      <c r="C162" s="135" t="s">
        <v>251</v>
      </c>
      <c r="D162" s="135" t="s">
        <v>154</v>
      </c>
      <c r="E162" s="136" t="s">
        <v>1851</v>
      </c>
      <c r="F162" s="137" t="s">
        <v>1852</v>
      </c>
      <c r="G162" s="138" t="s">
        <v>483</v>
      </c>
      <c r="H162" s="139">
        <v>72.372</v>
      </c>
      <c r="I162" s="140">
        <v>86.8</v>
      </c>
      <c r="J162" s="140">
        <f t="shared" si="20"/>
        <v>6281.89</v>
      </c>
      <c r="K162" s="141"/>
      <c r="L162" s="25"/>
      <c r="M162" s="142" t="s">
        <v>1</v>
      </c>
      <c r="N162" s="112" t="s">
        <v>38</v>
      </c>
      <c r="O162" s="143">
        <v>0.19</v>
      </c>
      <c r="P162" s="143">
        <f t="shared" si="21"/>
        <v>13.750680000000001</v>
      </c>
      <c r="Q162" s="143">
        <v>6.0000000000000002E-6</v>
      </c>
      <c r="R162" s="143">
        <f t="shared" si="22"/>
        <v>4.34232E-4</v>
      </c>
      <c r="S162" s="143">
        <v>0</v>
      </c>
      <c r="T162" s="144">
        <f t="shared" si="23"/>
        <v>0</v>
      </c>
      <c r="AR162" s="145" t="s">
        <v>158</v>
      </c>
      <c r="AT162" s="145" t="s">
        <v>154</v>
      </c>
      <c r="AU162" s="145" t="s">
        <v>82</v>
      </c>
      <c r="AY162" s="13" t="s">
        <v>151</v>
      </c>
      <c r="BE162" s="146">
        <f t="shared" si="24"/>
        <v>6281.89</v>
      </c>
      <c r="BF162" s="146">
        <f t="shared" si="25"/>
        <v>0</v>
      </c>
      <c r="BG162" s="146">
        <f t="shared" si="26"/>
        <v>0</v>
      </c>
      <c r="BH162" s="146">
        <f t="shared" si="27"/>
        <v>0</v>
      </c>
      <c r="BI162" s="146">
        <f t="shared" si="28"/>
        <v>0</v>
      </c>
      <c r="BJ162" s="13" t="s">
        <v>80</v>
      </c>
      <c r="BK162" s="146">
        <f t="shared" si="29"/>
        <v>6281.89</v>
      </c>
      <c r="BL162" s="13" t="s">
        <v>158</v>
      </c>
      <c r="BM162" s="145" t="s">
        <v>1853</v>
      </c>
    </row>
    <row r="163" spans="2:65" s="1" customFormat="1" ht="16.5" customHeight="1" x14ac:dyDescent="0.2">
      <c r="B163" s="25"/>
      <c r="C163" s="150" t="s">
        <v>255</v>
      </c>
      <c r="D163" s="150" t="s">
        <v>313</v>
      </c>
      <c r="E163" s="151" t="s">
        <v>1854</v>
      </c>
      <c r="F163" s="152" t="s">
        <v>1855</v>
      </c>
      <c r="G163" s="153" t="s">
        <v>483</v>
      </c>
      <c r="H163" s="154">
        <v>74.543000000000006</v>
      </c>
      <c r="I163" s="155">
        <v>171</v>
      </c>
      <c r="J163" s="155">
        <f t="shared" si="20"/>
        <v>12746.85</v>
      </c>
      <c r="K163" s="156"/>
      <c r="L163" s="157"/>
      <c r="M163" s="158" t="s">
        <v>1</v>
      </c>
      <c r="N163" s="159" t="s">
        <v>38</v>
      </c>
      <c r="O163" s="143">
        <v>0</v>
      </c>
      <c r="P163" s="143">
        <f t="shared" si="21"/>
        <v>0</v>
      </c>
      <c r="Q163" s="143">
        <v>1.4E-3</v>
      </c>
      <c r="R163" s="143">
        <f t="shared" si="22"/>
        <v>0.10436020000000001</v>
      </c>
      <c r="S163" s="143">
        <v>0</v>
      </c>
      <c r="T163" s="144">
        <f t="shared" si="23"/>
        <v>0</v>
      </c>
      <c r="AR163" s="145" t="s">
        <v>185</v>
      </c>
      <c r="AT163" s="145" t="s">
        <v>313</v>
      </c>
      <c r="AU163" s="145" t="s">
        <v>82</v>
      </c>
      <c r="AY163" s="13" t="s">
        <v>151</v>
      </c>
      <c r="BE163" s="146">
        <f t="shared" si="24"/>
        <v>12746.85</v>
      </c>
      <c r="BF163" s="146">
        <f t="shared" si="25"/>
        <v>0</v>
      </c>
      <c r="BG163" s="146">
        <f t="shared" si="26"/>
        <v>0</v>
      </c>
      <c r="BH163" s="146">
        <f t="shared" si="27"/>
        <v>0</v>
      </c>
      <c r="BI163" s="146">
        <f t="shared" si="28"/>
        <v>0</v>
      </c>
      <c r="BJ163" s="13" t="s">
        <v>80</v>
      </c>
      <c r="BK163" s="146">
        <f t="shared" si="29"/>
        <v>12746.85</v>
      </c>
      <c r="BL163" s="13" t="s">
        <v>158</v>
      </c>
      <c r="BM163" s="145" t="s">
        <v>1856</v>
      </c>
    </row>
    <row r="164" spans="2:65" s="1" customFormat="1" ht="33" customHeight="1" x14ac:dyDescent="0.2">
      <c r="B164" s="25"/>
      <c r="C164" s="135" t="s">
        <v>259</v>
      </c>
      <c r="D164" s="135" t="s">
        <v>154</v>
      </c>
      <c r="E164" s="136" t="s">
        <v>1857</v>
      </c>
      <c r="F164" s="137" t="s">
        <v>1858</v>
      </c>
      <c r="G164" s="138" t="s">
        <v>483</v>
      </c>
      <c r="H164" s="139">
        <v>34.747</v>
      </c>
      <c r="I164" s="140">
        <v>93.88</v>
      </c>
      <c r="J164" s="140">
        <f t="shared" si="20"/>
        <v>3262.05</v>
      </c>
      <c r="K164" s="141"/>
      <c r="L164" s="25"/>
      <c r="M164" s="142" t="s">
        <v>1</v>
      </c>
      <c r="N164" s="112" t="s">
        <v>38</v>
      </c>
      <c r="O164" s="143">
        <v>0.20699999999999999</v>
      </c>
      <c r="P164" s="143">
        <f t="shared" si="21"/>
        <v>7.1926289999999993</v>
      </c>
      <c r="Q164" s="143">
        <v>6.0000000000000002E-6</v>
      </c>
      <c r="R164" s="143">
        <f t="shared" si="22"/>
        <v>2.0848200000000001E-4</v>
      </c>
      <c r="S164" s="143">
        <v>0</v>
      </c>
      <c r="T164" s="144">
        <f t="shared" si="23"/>
        <v>0</v>
      </c>
      <c r="AR164" s="145" t="s">
        <v>158</v>
      </c>
      <c r="AT164" s="145" t="s">
        <v>154</v>
      </c>
      <c r="AU164" s="145" t="s">
        <v>82</v>
      </c>
      <c r="AY164" s="13" t="s">
        <v>151</v>
      </c>
      <c r="BE164" s="146">
        <f t="shared" si="24"/>
        <v>3262.05</v>
      </c>
      <c r="BF164" s="146">
        <f t="shared" si="25"/>
        <v>0</v>
      </c>
      <c r="BG164" s="146">
        <f t="shared" si="26"/>
        <v>0</v>
      </c>
      <c r="BH164" s="146">
        <f t="shared" si="27"/>
        <v>0</v>
      </c>
      <c r="BI164" s="146">
        <f t="shared" si="28"/>
        <v>0</v>
      </c>
      <c r="BJ164" s="13" t="s">
        <v>80</v>
      </c>
      <c r="BK164" s="146">
        <f t="shared" si="29"/>
        <v>3262.05</v>
      </c>
      <c r="BL164" s="13" t="s">
        <v>158</v>
      </c>
      <c r="BM164" s="145" t="s">
        <v>1859</v>
      </c>
    </row>
    <row r="165" spans="2:65" s="1" customFormat="1" ht="16.5" customHeight="1" x14ac:dyDescent="0.2">
      <c r="B165" s="25"/>
      <c r="C165" s="150" t="s">
        <v>265</v>
      </c>
      <c r="D165" s="150" t="s">
        <v>313</v>
      </c>
      <c r="E165" s="151" t="s">
        <v>1860</v>
      </c>
      <c r="F165" s="152" t="s">
        <v>1861</v>
      </c>
      <c r="G165" s="153" t="s">
        <v>483</v>
      </c>
      <c r="H165" s="154">
        <v>35.789000000000001</v>
      </c>
      <c r="I165" s="155">
        <v>200</v>
      </c>
      <c r="J165" s="155">
        <f t="shared" si="20"/>
        <v>7157.8</v>
      </c>
      <c r="K165" s="156"/>
      <c r="L165" s="157"/>
      <c r="M165" s="158" t="s">
        <v>1</v>
      </c>
      <c r="N165" s="159" t="s">
        <v>38</v>
      </c>
      <c r="O165" s="143">
        <v>0</v>
      </c>
      <c r="P165" s="143">
        <f t="shared" si="21"/>
        <v>0</v>
      </c>
      <c r="Q165" s="143">
        <v>1.5399999999999999E-3</v>
      </c>
      <c r="R165" s="143">
        <f t="shared" si="22"/>
        <v>5.511506E-2</v>
      </c>
      <c r="S165" s="143">
        <v>0</v>
      </c>
      <c r="T165" s="144">
        <f t="shared" si="23"/>
        <v>0</v>
      </c>
      <c r="AR165" s="145" t="s">
        <v>185</v>
      </c>
      <c r="AT165" s="145" t="s">
        <v>313</v>
      </c>
      <c r="AU165" s="145" t="s">
        <v>82</v>
      </c>
      <c r="AY165" s="13" t="s">
        <v>151</v>
      </c>
      <c r="BE165" s="146">
        <f t="shared" si="24"/>
        <v>7157.8</v>
      </c>
      <c r="BF165" s="146">
        <f t="shared" si="25"/>
        <v>0</v>
      </c>
      <c r="BG165" s="146">
        <f t="shared" si="26"/>
        <v>0</v>
      </c>
      <c r="BH165" s="146">
        <f t="shared" si="27"/>
        <v>0</v>
      </c>
      <c r="BI165" s="146">
        <f t="shared" si="28"/>
        <v>0</v>
      </c>
      <c r="BJ165" s="13" t="s">
        <v>80</v>
      </c>
      <c r="BK165" s="146">
        <f t="shared" si="29"/>
        <v>7157.8</v>
      </c>
      <c r="BL165" s="13" t="s">
        <v>158</v>
      </c>
      <c r="BM165" s="145" t="s">
        <v>1862</v>
      </c>
    </row>
    <row r="166" spans="2:65" s="1" customFormat="1" ht="33" customHeight="1" x14ac:dyDescent="0.2">
      <c r="B166" s="25"/>
      <c r="C166" s="135" t="s">
        <v>269</v>
      </c>
      <c r="D166" s="135" t="s">
        <v>154</v>
      </c>
      <c r="E166" s="136" t="s">
        <v>1863</v>
      </c>
      <c r="F166" s="137" t="s">
        <v>1864</v>
      </c>
      <c r="G166" s="138" t="s">
        <v>483</v>
      </c>
      <c r="H166" s="139">
        <v>30.56</v>
      </c>
      <c r="I166" s="140">
        <v>162.52000000000001</v>
      </c>
      <c r="J166" s="140">
        <f t="shared" si="20"/>
        <v>4966.6099999999997</v>
      </c>
      <c r="K166" s="141"/>
      <c r="L166" s="25"/>
      <c r="M166" s="142" t="s">
        <v>1</v>
      </c>
      <c r="N166" s="112" t="s">
        <v>38</v>
      </c>
      <c r="O166" s="143">
        <v>0.29199999999999998</v>
      </c>
      <c r="P166" s="143">
        <f t="shared" si="21"/>
        <v>8.9235199999999999</v>
      </c>
      <c r="Q166" s="143">
        <v>1.1E-5</v>
      </c>
      <c r="R166" s="143">
        <f t="shared" si="22"/>
        <v>3.3615999999999995E-4</v>
      </c>
      <c r="S166" s="143">
        <v>0</v>
      </c>
      <c r="T166" s="144">
        <f t="shared" si="23"/>
        <v>0</v>
      </c>
      <c r="AR166" s="145" t="s">
        <v>158</v>
      </c>
      <c r="AT166" s="145" t="s">
        <v>154</v>
      </c>
      <c r="AU166" s="145" t="s">
        <v>82</v>
      </c>
      <c r="AY166" s="13" t="s">
        <v>151</v>
      </c>
      <c r="BE166" s="146">
        <f t="shared" si="24"/>
        <v>4966.6099999999997</v>
      </c>
      <c r="BF166" s="146">
        <f t="shared" si="25"/>
        <v>0</v>
      </c>
      <c r="BG166" s="146">
        <f t="shared" si="26"/>
        <v>0</v>
      </c>
      <c r="BH166" s="146">
        <f t="shared" si="27"/>
        <v>0</v>
      </c>
      <c r="BI166" s="146">
        <f t="shared" si="28"/>
        <v>0</v>
      </c>
      <c r="BJ166" s="13" t="s">
        <v>80</v>
      </c>
      <c r="BK166" s="146">
        <f t="shared" si="29"/>
        <v>4966.6099999999997</v>
      </c>
      <c r="BL166" s="13" t="s">
        <v>158</v>
      </c>
      <c r="BM166" s="145" t="s">
        <v>1865</v>
      </c>
    </row>
    <row r="167" spans="2:65" s="1" customFormat="1" ht="16.5" customHeight="1" x14ac:dyDescent="0.2">
      <c r="B167" s="25"/>
      <c r="C167" s="150" t="s">
        <v>273</v>
      </c>
      <c r="D167" s="150" t="s">
        <v>313</v>
      </c>
      <c r="E167" s="151" t="s">
        <v>1866</v>
      </c>
      <c r="F167" s="152" t="s">
        <v>1867</v>
      </c>
      <c r="G167" s="153" t="s">
        <v>483</v>
      </c>
      <c r="H167" s="154">
        <v>31.477</v>
      </c>
      <c r="I167" s="155">
        <v>315</v>
      </c>
      <c r="J167" s="155">
        <f t="shared" si="20"/>
        <v>9915.26</v>
      </c>
      <c r="K167" s="156"/>
      <c r="L167" s="157"/>
      <c r="M167" s="158" t="s">
        <v>1</v>
      </c>
      <c r="N167" s="159" t="s">
        <v>38</v>
      </c>
      <c r="O167" s="143">
        <v>0</v>
      </c>
      <c r="P167" s="143">
        <f t="shared" si="21"/>
        <v>0</v>
      </c>
      <c r="Q167" s="143">
        <v>2.5899999999999999E-3</v>
      </c>
      <c r="R167" s="143">
        <f t="shared" si="22"/>
        <v>8.1525429999999996E-2</v>
      </c>
      <c r="S167" s="143">
        <v>0</v>
      </c>
      <c r="T167" s="144">
        <f t="shared" si="23"/>
        <v>0</v>
      </c>
      <c r="AR167" s="145" t="s">
        <v>185</v>
      </c>
      <c r="AT167" s="145" t="s">
        <v>313</v>
      </c>
      <c r="AU167" s="145" t="s">
        <v>82</v>
      </c>
      <c r="AY167" s="13" t="s">
        <v>151</v>
      </c>
      <c r="BE167" s="146">
        <f t="shared" si="24"/>
        <v>9915.26</v>
      </c>
      <c r="BF167" s="146">
        <f t="shared" si="25"/>
        <v>0</v>
      </c>
      <c r="BG167" s="146">
        <f t="shared" si="26"/>
        <v>0</v>
      </c>
      <c r="BH167" s="146">
        <f t="shared" si="27"/>
        <v>0</v>
      </c>
      <c r="BI167" s="146">
        <f t="shared" si="28"/>
        <v>0</v>
      </c>
      <c r="BJ167" s="13" t="s">
        <v>80</v>
      </c>
      <c r="BK167" s="146">
        <f t="shared" si="29"/>
        <v>9915.26</v>
      </c>
      <c r="BL167" s="13" t="s">
        <v>158</v>
      </c>
      <c r="BM167" s="145" t="s">
        <v>1868</v>
      </c>
    </row>
    <row r="168" spans="2:65" s="1" customFormat="1" ht="24.2" customHeight="1" x14ac:dyDescent="0.2">
      <c r="B168" s="25"/>
      <c r="C168" s="135" t="s">
        <v>278</v>
      </c>
      <c r="D168" s="135" t="s">
        <v>154</v>
      </c>
      <c r="E168" s="136" t="s">
        <v>1869</v>
      </c>
      <c r="F168" s="137" t="s">
        <v>1870</v>
      </c>
      <c r="G168" s="138" t="s">
        <v>157</v>
      </c>
      <c r="H168" s="139">
        <v>4</v>
      </c>
      <c r="I168" s="140">
        <v>243.76</v>
      </c>
      <c r="J168" s="140">
        <f t="shared" si="20"/>
        <v>975.04</v>
      </c>
      <c r="K168" s="141"/>
      <c r="L168" s="25"/>
      <c r="M168" s="142" t="s">
        <v>1</v>
      </c>
      <c r="N168" s="112" t="s">
        <v>38</v>
      </c>
      <c r="O168" s="143">
        <v>0.497</v>
      </c>
      <c r="P168" s="143">
        <f t="shared" si="21"/>
        <v>1.988</v>
      </c>
      <c r="Q168" s="143">
        <v>0</v>
      </c>
      <c r="R168" s="143">
        <f t="shared" si="22"/>
        <v>0</v>
      </c>
      <c r="S168" s="143">
        <v>0</v>
      </c>
      <c r="T168" s="144">
        <f t="shared" si="23"/>
        <v>0</v>
      </c>
      <c r="AR168" s="145" t="s">
        <v>158</v>
      </c>
      <c r="AT168" s="145" t="s">
        <v>154</v>
      </c>
      <c r="AU168" s="145" t="s">
        <v>82</v>
      </c>
      <c r="AY168" s="13" t="s">
        <v>151</v>
      </c>
      <c r="BE168" s="146">
        <f t="shared" si="24"/>
        <v>975.04</v>
      </c>
      <c r="BF168" s="146">
        <f t="shared" si="25"/>
        <v>0</v>
      </c>
      <c r="BG168" s="146">
        <f t="shared" si="26"/>
        <v>0</v>
      </c>
      <c r="BH168" s="146">
        <f t="shared" si="27"/>
        <v>0</v>
      </c>
      <c r="BI168" s="146">
        <f t="shared" si="28"/>
        <v>0</v>
      </c>
      <c r="BJ168" s="13" t="s">
        <v>80</v>
      </c>
      <c r="BK168" s="146">
        <f t="shared" si="29"/>
        <v>975.04</v>
      </c>
      <c r="BL168" s="13" t="s">
        <v>158</v>
      </c>
      <c r="BM168" s="145" t="s">
        <v>1871</v>
      </c>
    </row>
    <row r="169" spans="2:65" s="1" customFormat="1" ht="16.5" customHeight="1" x14ac:dyDescent="0.2">
      <c r="B169" s="25"/>
      <c r="C169" s="150" t="s">
        <v>282</v>
      </c>
      <c r="D169" s="150" t="s">
        <v>313</v>
      </c>
      <c r="E169" s="151" t="s">
        <v>1872</v>
      </c>
      <c r="F169" s="152" t="s">
        <v>1873</v>
      </c>
      <c r="G169" s="153" t="s">
        <v>157</v>
      </c>
      <c r="H169" s="154">
        <v>4</v>
      </c>
      <c r="I169" s="155">
        <v>392</v>
      </c>
      <c r="J169" s="155">
        <f t="shared" si="20"/>
        <v>1568</v>
      </c>
      <c r="K169" s="156"/>
      <c r="L169" s="157"/>
      <c r="M169" s="158" t="s">
        <v>1</v>
      </c>
      <c r="N169" s="159" t="s">
        <v>38</v>
      </c>
      <c r="O169" s="143">
        <v>0</v>
      </c>
      <c r="P169" s="143">
        <f t="shared" si="21"/>
        <v>0</v>
      </c>
      <c r="Q169" s="143">
        <v>1.2999999999999999E-4</v>
      </c>
      <c r="R169" s="143">
        <f t="shared" si="22"/>
        <v>5.1999999999999995E-4</v>
      </c>
      <c r="S169" s="143">
        <v>0</v>
      </c>
      <c r="T169" s="144">
        <f t="shared" si="23"/>
        <v>0</v>
      </c>
      <c r="AR169" s="145" t="s">
        <v>185</v>
      </c>
      <c r="AT169" s="145" t="s">
        <v>313</v>
      </c>
      <c r="AU169" s="145" t="s">
        <v>82</v>
      </c>
      <c r="AY169" s="13" t="s">
        <v>151</v>
      </c>
      <c r="BE169" s="146">
        <f t="shared" si="24"/>
        <v>1568</v>
      </c>
      <c r="BF169" s="146">
        <f t="shared" si="25"/>
        <v>0</v>
      </c>
      <c r="BG169" s="146">
        <f t="shared" si="26"/>
        <v>0</v>
      </c>
      <c r="BH169" s="146">
        <f t="shared" si="27"/>
        <v>0</v>
      </c>
      <c r="BI169" s="146">
        <f t="shared" si="28"/>
        <v>0</v>
      </c>
      <c r="BJ169" s="13" t="s">
        <v>80</v>
      </c>
      <c r="BK169" s="146">
        <f t="shared" si="29"/>
        <v>1568</v>
      </c>
      <c r="BL169" s="13" t="s">
        <v>158</v>
      </c>
      <c r="BM169" s="145" t="s">
        <v>1874</v>
      </c>
    </row>
    <row r="170" spans="2:65" s="1" customFormat="1" ht="24.2" customHeight="1" x14ac:dyDescent="0.2">
      <c r="B170" s="25"/>
      <c r="C170" s="135" t="s">
        <v>286</v>
      </c>
      <c r="D170" s="135" t="s">
        <v>154</v>
      </c>
      <c r="E170" s="136" t="s">
        <v>1875</v>
      </c>
      <c r="F170" s="137" t="s">
        <v>1876</v>
      </c>
      <c r="G170" s="138" t="s">
        <v>157</v>
      </c>
      <c r="H170" s="139">
        <v>4</v>
      </c>
      <c r="I170" s="140">
        <v>264.26</v>
      </c>
      <c r="J170" s="140">
        <f t="shared" si="20"/>
        <v>1057.04</v>
      </c>
      <c r="K170" s="141"/>
      <c r="L170" s="25"/>
      <c r="M170" s="142" t="s">
        <v>1</v>
      </c>
      <c r="N170" s="112" t="s">
        <v>38</v>
      </c>
      <c r="O170" s="143">
        <v>0.52</v>
      </c>
      <c r="P170" s="143">
        <f t="shared" si="21"/>
        <v>2.08</v>
      </c>
      <c r="Q170" s="143">
        <v>0</v>
      </c>
      <c r="R170" s="143">
        <f t="shared" si="22"/>
        <v>0</v>
      </c>
      <c r="S170" s="143">
        <v>0</v>
      </c>
      <c r="T170" s="144">
        <f t="shared" si="23"/>
        <v>0</v>
      </c>
      <c r="AR170" s="145" t="s">
        <v>158</v>
      </c>
      <c r="AT170" s="145" t="s">
        <v>154</v>
      </c>
      <c r="AU170" s="145" t="s">
        <v>82</v>
      </c>
      <c r="AY170" s="13" t="s">
        <v>151</v>
      </c>
      <c r="BE170" s="146">
        <f t="shared" si="24"/>
        <v>1057.04</v>
      </c>
      <c r="BF170" s="146">
        <f t="shared" si="25"/>
        <v>0</v>
      </c>
      <c r="BG170" s="146">
        <f t="shared" si="26"/>
        <v>0</v>
      </c>
      <c r="BH170" s="146">
        <f t="shared" si="27"/>
        <v>0</v>
      </c>
      <c r="BI170" s="146">
        <f t="shared" si="28"/>
        <v>0</v>
      </c>
      <c r="BJ170" s="13" t="s">
        <v>80</v>
      </c>
      <c r="BK170" s="146">
        <f t="shared" si="29"/>
        <v>1057.04</v>
      </c>
      <c r="BL170" s="13" t="s">
        <v>158</v>
      </c>
      <c r="BM170" s="145" t="s">
        <v>1877</v>
      </c>
    </row>
    <row r="171" spans="2:65" s="1" customFormat="1" ht="16.5" customHeight="1" x14ac:dyDescent="0.2">
      <c r="B171" s="25"/>
      <c r="C171" s="150" t="s">
        <v>290</v>
      </c>
      <c r="D171" s="150" t="s">
        <v>313</v>
      </c>
      <c r="E171" s="151" t="s">
        <v>1878</v>
      </c>
      <c r="F171" s="152" t="s">
        <v>1879</v>
      </c>
      <c r="G171" s="153" t="s">
        <v>157</v>
      </c>
      <c r="H171" s="154">
        <v>4</v>
      </c>
      <c r="I171" s="155">
        <v>567</v>
      </c>
      <c r="J171" s="155">
        <f t="shared" si="20"/>
        <v>2268</v>
      </c>
      <c r="K171" s="156"/>
      <c r="L171" s="157"/>
      <c r="M171" s="158" t="s">
        <v>1</v>
      </c>
      <c r="N171" s="159" t="s">
        <v>38</v>
      </c>
      <c r="O171" s="143">
        <v>0</v>
      </c>
      <c r="P171" s="143">
        <f t="shared" si="21"/>
        <v>0</v>
      </c>
      <c r="Q171" s="143">
        <v>2.5999999999999998E-4</v>
      </c>
      <c r="R171" s="143">
        <f t="shared" si="22"/>
        <v>1.0399999999999999E-3</v>
      </c>
      <c r="S171" s="143">
        <v>0</v>
      </c>
      <c r="T171" s="144">
        <f t="shared" si="23"/>
        <v>0</v>
      </c>
      <c r="AR171" s="145" t="s">
        <v>185</v>
      </c>
      <c r="AT171" s="145" t="s">
        <v>313</v>
      </c>
      <c r="AU171" s="145" t="s">
        <v>82</v>
      </c>
      <c r="AY171" s="13" t="s">
        <v>151</v>
      </c>
      <c r="BE171" s="146">
        <f t="shared" si="24"/>
        <v>2268</v>
      </c>
      <c r="BF171" s="146">
        <f t="shared" si="25"/>
        <v>0</v>
      </c>
      <c r="BG171" s="146">
        <f t="shared" si="26"/>
        <v>0</v>
      </c>
      <c r="BH171" s="146">
        <f t="shared" si="27"/>
        <v>0</v>
      </c>
      <c r="BI171" s="146">
        <f t="shared" si="28"/>
        <v>0</v>
      </c>
      <c r="BJ171" s="13" t="s">
        <v>80</v>
      </c>
      <c r="BK171" s="146">
        <f t="shared" si="29"/>
        <v>2268</v>
      </c>
      <c r="BL171" s="13" t="s">
        <v>158</v>
      </c>
      <c r="BM171" s="145" t="s">
        <v>1880</v>
      </c>
    </row>
    <row r="172" spans="2:65" s="1" customFormat="1" ht="21.75" customHeight="1" x14ac:dyDescent="0.2">
      <c r="B172" s="25"/>
      <c r="C172" s="135" t="s">
        <v>294</v>
      </c>
      <c r="D172" s="135" t="s">
        <v>154</v>
      </c>
      <c r="E172" s="136" t="s">
        <v>1881</v>
      </c>
      <c r="F172" s="137" t="s">
        <v>1882</v>
      </c>
      <c r="G172" s="138" t="s">
        <v>157</v>
      </c>
      <c r="H172" s="139">
        <v>31</v>
      </c>
      <c r="I172" s="140">
        <v>260.31</v>
      </c>
      <c r="J172" s="140">
        <f t="shared" si="20"/>
        <v>8069.61</v>
      </c>
      <c r="K172" s="141"/>
      <c r="L172" s="25"/>
      <c r="M172" s="142" t="s">
        <v>1</v>
      </c>
      <c r="N172" s="112" t="s">
        <v>38</v>
      </c>
      <c r="O172" s="143">
        <v>0.68300000000000005</v>
      </c>
      <c r="P172" s="143">
        <f t="shared" si="21"/>
        <v>21.173000000000002</v>
      </c>
      <c r="Q172" s="143">
        <v>3.7500000000000001E-6</v>
      </c>
      <c r="R172" s="143">
        <f t="shared" si="22"/>
        <v>1.1625000000000001E-4</v>
      </c>
      <c r="S172" s="143">
        <v>0</v>
      </c>
      <c r="T172" s="144">
        <f t="shared" si="23"/>
        <v>0</v>
      </c>
      <c r="AR172" s="145" t="s">
        <v>158</v>
      </c>
      <c r="AT172" s="145" t="s">
        <v>154</v>
      </c>
      <c r="AU172" s="145" t="s">
        <v>82</v>
      </c>
      <c r="AY172" s="13" t="s">
        <v>151</v>
      </c>
      <c r="BE172" s="146">
        <f t="shared" si="24"/>
        <v>8069.61</v>
      </c>
      <c r="BF172" s="146">
        <f t="shared" si="25"/>
        <v>0</v>
      </c>
      <c r="BG172" s="146">
        <f t="shared" si="26"/>
        <v>0</v>
      </c>
      <c r="BH172" s="146">
        <f t="shared" si="27"/>
        <v>0</v>
      </c>
      <c r="BI172" s="146">
        <f t="shared" si="28"/>
        <v>0</v>
      </c>
      <c r="BJ172" s="13" t="s">
        <v>80</v>
      </c>
      <c r="BK172" s="146">
        <f t="shared" si="29"/>
        <v>8069.61</v>
      </c>
      <c r="BL172" s="13" t="s">
        <v>158</v>
      </c>
      <c r="BM172" s="145" t="s">
        <v>1883</v>
      </c>
    </row>
    <row r="173" spans="2:65" s="1" customFormat="1" ht="16.5" customHeight="1" x14ac:dyDescent="0.2">
      <c r="B173" s="25"/>
      <c r="C173" s="150" t="s">
        <v>300</v>
      </c>
      <c r="D173" s="150" t="s">
        <v>313</v>
      </c>
      <c r="E173" s="151" t="s">
        <v>1884</v>
      </c>
      <c r="F173" s="152" t="s">
        <v>1885</v>
      </c>
      <c r="G173" s="153" t="s">
        <v>157</v>
      </c>
      <c r="H173" s="154">
        <v>31</v>
      </c>
      <c r="I173" s="155">
        <v>112</v>
      </c>
      <c r="J173" s="155">
        <f t="shared" si="20"/>
        <v>3472</v>
      </c>
      <c r="K173" s="156"/>
      <c r="L173" s="157"/>
      <c r="M173" s="158" t="s">
        <v>1</v>
      </c>
      <c r="N173" s="159" t="s">
        <v>38</v>
      </c>
      <c r="O173" s="143">
        <v>0</v>
      </c>
      <c r="P173" s="143">
        <f t="shared" si="21"/>
        <v>0</v>
      </c>
      <c r="Q173" s="143">
        <v>4.0999999999999999E-4</v>
      </c>
      <c r="R173" s="143">
        <f t="shared" si="22"/>
        <v>1.2709999999999999E-2</v>
      </c>
      <c r="S173" s="143">
        <v>0</v>
      </c>
      <c r="T173" s="144">
        <f t="shared" si="23"/>
        <v>0</v>
      </c>
      <c r="AR173" s="145" t="s">
        <v>185</v>
      </c>
      <c r="AT173" s="145" t="s">
        <v>313</v>
      </c>
      <c r="AU173" s="145" t="s">
        <v>82</v>
      </c>
      <c r="AY173" s="13" t="s">
        <v>151</v>
      </c>
      <c r="BE173" s="146">
        <f t="shared" si="24"/>
        <v>3472</v>
      </c>
      <c r="BF173" s="146">
        <f t="shared" si="25"/>
        <v>0</v>
      </c>
      <c r="BG173" s="146">
        <f t="shared" si="26"/>
        <v>0</v>
      </c>
      <c r="BH173" s="146">
        <f t="shared" si="27"/>
        <v>0</v>
      </c>
      <c r="BI173" s="146">
        <f t="shared" si="28"/>
        <v>0</v>
      </c>
      <c r="BJ173" s="13" t="s">
        <v>80</v>
      </c>
      <c r="BK173" s="146">
        <f t="shared" si="29"/>
        <v>3472</v>
      </c>
      <c r="BL173" s="13" t="s">
        <v>158</v>
      </c>
      <c r="BM173" s="145" t="s">
        <v>1886</v>
      </c>
    </row>
    <row r="174" spans="2:65" s="1" customFormat="1" ht="21.75" customHeight="1" x14ac:dyDescent="0.2">
      <c r="B174" s="25"/>
      <c r="C174" s="135" t="s">
        <v>308</v>
      </c>
      <c r="D174" s="135" t="s">
        <v>154</v>
      </c>
      <c r="E174" s="136" t="s">
        <v>1887</v>
      </c>
      <c r="F174" s="137" t="s">
        <v>1888</v>
      </c>
      <c r="G174" s="138" t="s">
        <v>157</v>
      </c>
      <c r="H174" s="139">
        <v>15</v>
      </c>
      <c r="I174" s="140">
        <v>437.57</v>
      </c>
      <c r="J174" s="140">
        <f t="shared" si="20"/>
        <v>6563.55</v>
      </c>
      <c r="K174" s="141"/>
      <c r="L174" s="25"/>
      <c r="M174" s="142" t="s">
        <v>1</v>
      </c>
      <c r="N174" s="112" t="s">
        <v>38</v>
      </c>
      <c r="O174" s="143">
        <v>1.1319999999999999</v>
      </c>
      <c r="P174" s="143">
        <f t="shared" si="21"/>
        <v>16.979999999999997</v>
      </c>
      <c r="Q174" s="143">
        <v>7.5000000000000002E-6</v>
      </c>
      <c r="R174" s="143">
        <f t="shared" si="22"/>
        <v>1.125E-4</v>
      </c>
      <c r="S174" s="143">
        <v>0</v>
      </c>
      <c r="T174" s="144">
        <f t="shared" si="23"/>
        <v>0</v>
      </c>
      <c r="AR174" s="145" t="s">
        <v>158</v>
      </c>
      <c r="AT174" s="145" t="s">
        <v>154</v>
      </c>
      <c r="AU174" s="145" t="s">
        <v>82</v>
      </c>
      <c r="AY174" s="13" t="s">
        <v>151</v>
      </c>
      <c r="BE174" s="146">
        <f t="shared" si="24"/>
        <v>6563.55</v>
      </c>
      <c r="BF174" s="146">
        <f t="shared" si="25"/>
        <v>0</v>
      </c>
      <c r="BG174" s="146">
        <f t="shared" si="26"/>
        <v>0</v>
      </c>
      <c r="BH174" s="146">
        <f t="shared" si="27"/>
        <v>0</v>
      </c>
      <c r="BI174" s="146">
        <f t="shared" si="28"/>
        <v>0</v>
      </c>
      <c r="BJ174" s="13" t="s">
        <v>80</v>
      </c>
      <c r="BK174" s="146">
        <f t="shared" si="29"/>
        <v>6563.55</v>
      </c>
      <c r="BL174" s="13" t="s">
        <v>158</v>
      </c>
      <c r="BM174" s="145" t="s">
        <v>1889</v>
      </c>
    </row>
    <row r="175" spans="2:65" s="1" customFormat="1" ht="16.5" customHeight="1" x14ac:dyDescent="0.2">
      <c r="B175" s="25"/>
      <c r="C175" s="150" t="s">
        <v>312</v>
      </c>
      <c r="D175" s="150" t="s">
        <v>313</v>
      </c>
      <c r="E175" s="151" t="s">
        <v>1890</v>
      </c>
      <c r="F175" s="152" t="s">
        <v>1891</v>
      </c>
      <c r="G175" s="153" t="s">
        <v>157</v>
      </c>
      <c r="H175" s="154">
        <v>15</v>
      </c>
      <c r="I175" s="155">
        <v>907</v>
      </c>
      <c r="J175" s="155">
        <f t="shared" si="20"/>
        <v>13605</v>
      </c>
      <c r="K175" s="156"/>
      <c r="L175" s="157"/>
      <c r="M175" s="158" t="s">
        <v>1</v>
      </c>
      <c r="N175" s="159" t="s">
        <v>38</v>
      </c>
      <c r="O175" s="143">
        <v>0</v>
      </c>
      <c r="P175" s="143">
        <f t="shared" si="21"/>
        <v>0</v>
      </c>
      <c r="Q175" s="143">
        <v>7.7999999999999999E-4</v>
      </c>
      <c r="R175" s="143">
        <f t="shared" si="22"/>
        <v>1.17E-2</v>
      </c>
      <c r="S175" s="143">
        <v>0</v>
      </c>
      <c r="T175" s="144">
        <f t="shared" si="23"/>
        <v>0</v>
      </c>
      <c r="AR175" s="145" t="s">
        <v>185</v>
      </c>
      <c r="AT175" s="145" t="s">
        <v>313</v>
      </c>
      <c r="AU175" s="145" t="s">
        <v>82</v>
      </c>
      <c r="AY175" s="13" t="s">
        <v>151</v>
      </c>
      <c r="BE175" s="146">
        <f t="shared" si="24"/>
        <v>13605</v>
      </c>
      <c r="BF175" s="146">
        <f t="shared" si="25"/>
        <v>0</v>
      </c>
      <c r="BG175" s="146">
        <f t="shared" si="26"/>
        <v>0</v>
      </c>
      <c r="BH175" s="146">
        <f t="shared" si="27"/>
        <v>0</v>
      </c>
      <c r="BI175" s="146">
        <f t="shared" si="28"/>
        <v>0</v>
      </c>
      <c r="BJ175" s="13" t="s">
        <v>80</v>
      </c>
      <c r="BK175" s="146">
        <f t="shared" si="29"/>
        <v>13605</v>
      </c>
      <c r="BL175" s="13" t="s">
        <v>158</v>
      </c>
      <c r="BM175" s="145" t="s">
        <v>1892</v>
      </c>
    </row>
    <row r="176" spans="2:65" s="1" customFormat="1" ht="24.2" customHeight="1" x14ac:dyDescent="0.2">
      <c r="B176" s="25"/>
      <c r="C176" s="135" t="s">
        <v>317</v>
      </c>
      <c r="D176" s="135" t="s">
        <v>154</v>
      </c>
      <c r="E176" s="136" t="s">
        <v>1893</v>
      </c>
      <c r="F176" s="137" t="s">
        <v>1894</v>
      </c>
      <c r="G176" s="138" t="s">
        <v>157</v>
      </c>
      <c r="H176" s="139">
        <v>1</v>
      </c>
      <c r="I176" s="140">
        <v>427.3</v>
      </c>
      <c r="J176" s="140">
        <f t="shared" si="20"/>
        <v>427.3</v>
      </c>
      <c r="K176" s="141"/>
      <c r="L176" s="25"/>
      <c r="M176" s="142" t="s">
        <v>1</v>
      </c>
      <c r="N176" s="112" t="s">
        <v>38</v>
      </c>
      <c r="O176" s="143">
        <v>1.02</v>
      </c>
      <c r="P176" s="143">
        <f t="shared" si="21"/>
        <v>1.02</v>
      </c>
      <c r="Q176" s="143">
        <v>7.3999999999999996E-5</v>
      </c>
      <c r="R176" s="143">
        <f t="shared" si="22"/>
        <v>7.3999999999999996E-5</v>
      </c>
      <c r="S176" s="143">
        <v>0</v>
      </c>
      <c r="T176" s="144">
        <f t="shared" si="23"/>
        <v>0</v>
      </c>
      <c r="AR176" s="145" t="s">
        <v>158</v>
      </c>
      <c r="AT176" s="145" t="s">
        <v>154</v>
      </c>
      <c r="AU176" s="145" t="s">
        <v>82</v>
      </c>
      <c r="AY176" s="13" t="s">
        <v>151</v>
      </c>
      <c r="BE176" s="146">
        <f t="shared" si="24"/>
        <v>427.3</v>
      </c>
      <c r="BF176" s="146">
        <f t="shared" si="25"/>
        <v>0</v>
      </c>
      <c r="BG176" s="146">
        <f t="shared" si="26"/>
        <v>0</v>
      </c>
      <c r="BH176" s="146">
        <f t="shared" si="27"/>
        <v>0</v>
      </c>
      <c r="BI176" s="146">
        <f t="shared" si="28"/>
        <v>0</v>
      </c>
      <c r="BJ176" s="13" t="s">
        <v>80</v>
      </c>
      <c r="BK176" s="146">
        <f t="shared" si="29"/>
        <v>427.3</v>
      </c>
      <c r="BL176" s="13" t="s">
        <v>158</v>
      </c>
      <c r="BM176" s="145" t="s">
        <v>1895</v>
      </c>
    </row>
    <row r="177" spans="2:65" s="1" customFormat="1" ht="21.75" customHeight="1" x14ac:dyDescent="0.2">
      <c r="B177" s="25"/>
      <c r="C177" s="135" t="s">
        <v>322</v>
      </c>
      <c r="D177" s="135" t="s">
        <v>154</v>
      </c>
      <c r="E177" s="136" t="s">
        <v>1896</v>
      </c>
      <c r="F177" s="137" t="s">
        <v>1897</v>
      </c>
      <c r="G177" s="138" t="s">
        <v>157</v>
      </c>
      <c r="H177" s="139">
        <v>1</v>
      </c>
      <c r="I177" s="140">
        <v>911.71</v>
      </c>
      <c r="J177" s="140">
        <f t="shared" si="20"/>
        <v>911.71</v>
      </c>
      <c r="K177" s="141"/>
      <c r="L177" s="25"/>
      <c r="M177" s="142" t="s">
        <v>1</v>
      </c>
      <c r="N177" s="112" t="s">
        <v>38</v>
      </c>
      <c r="O177" s="143">
        <v>1.1819999999999999</v>
      </c>
      <c r="P177" s="143">
        <f t="shared" si="21"/>
        <v>1.1819999999999999</v>
      </c>
      <c r="Q177" s="143">
        <v>7.1871999999999995E-4</v>
      </c>
      <c r="R177" s="143">
        <f t="shared" si="22"/>
        <v>7.1871999999999995E-4</v>
      </c>
      <c r="S177" s="143">
        <v>0</v>
      </c>
      <c r="T177" s="144">
        <f t="shared" si="23"/>
        <v>0</v>
      </c>
      <c r="AR177" s="145" t="s">
        <v>158</v>
      </c>
      <c r="AT177" s="145" t="s">
        <v>154</v>
      </c>
      <c r="AU177" s="145" t="s">
        <v>82</v>
      </c>
      <c r="AY177" s="13" t="s">
        <v>151</v>
      </c>
      <c r="BE177" s="146">
        <f t="shared" si="24"/>
        <v>911.71</v>
      </c>
      <c r="BF177" s="146">
        <f t="shared" si="25"/>
        <v>0</v>
      </c>
      <c r="BG177" s="146">
        <f t="shared" si="26"/>
        <v>0</v>
      </c>
      <c r="BH177" s="146">
        <f t="shared" si="27"/>
        <v>0</v>
      </c>
      <c r="BI177" s="146">
        <f t="shared" si="28"/>
        <v>0</v>
      </c>
      <c r="BJ177" s="13" t="s">
        <v>80</v>
      </c>
      <c r="BK177" s="146">
        <f t="shared" si="29"/>
        <v>911.71</v>
      </c>
      <c r="BL177" s="13" t="s">
        <v>158</v>
      </c>
      <c r="BM177" s="145" t="s">
        <v>1898</v>
      </c>
    </row>
    <row r="178" spans="2:65" s="1" customFormat="1" ht="24.2" customHeight="1" x14ac:dyDescent="0.2">
      <c r="B178" s="25"/>
      <c r="C178" s="150" t="s">
        <v>326</v>
      </c>
      <c r="D178" s="150" t="s">
        <v>313</v>
      </c>
      <c r="E178" s="151" t="s">
        <v>1899</v>
      </c>
      <c r="F178" s="152" t="s">
        <v>1900</v>
      </c>
      <c r="G178" s="153" t="s">
        <v>157</v>
      </c>
      <c r="H178" s="154">
        <v>1</v>
      </c>
      <c r="I178" s="155">
        <v>1990</v>
      </c>
      <c r="J178" s="155">
        <f t="shared" si="20"/>
        <v>1990</v>
      </c>
      <c r="K178" s="156"/>
      <c r="L178" s="157"/>
      <c r="M178" s="158" t="s">
        <v>1</v>
      </c>
      <c r="N178" s="159" t="s">
        <v>38</v>
      </c>
      <c r="O178" s="143">
        <v>0</v>
      </c>
      <c r="P178" s="143">
        <f t="shared" si="21"/>
        <v>0</v>
      </c>
      <c r="Q178" s="143">
        <v>2.2000000000000001E-3</v>
      </c>
      <c r="R178" s="143">
        <f t="shared" si="22"/>
        <v>2.2000000000000001E-3</v>
      </c>
      <c r="S178" s="143">
        <v>0</v>
      </c>
      <c r="T178" s="144">
        <f t="shared" si="23"/>
        <v>0</v>
      </c>
      <c r="AR178" s="145" t="s">
        <v>185</v>
      </c>
      <c r="AT178" s="145" t="s">
        <v>313</v>
      </c>
      <c r="AU178" s="145" t="s">
        <v>82</v>
      </c>
      <c r="AY178" s="13" t="s">
        <v>151</v>
      </c>
      <c r="BE178" s="146">
        <f t="shared" si="24"/>
        <v>1990</v>
      </c>
      <c r="BF178" s="146">
        <f t="shared" si="25"/>
        <v>0</v>
      </c>
      <c r="BG178" s="146">
        <f t="shared" si="26"/>
        <v>0</v>
      </c>
      <c r="BH178" s="146">
        <f t="shared" si="27"/>
        <v>0</v>
      </c>
      <c r="BI178" s="146">
        <f t="shared" si="28"/>
        <v>0</v>
      </c>
      <c r="BJ178" s="13" t="s">
        <v>80</v>
      </c>
      <c r="BK178" s="146">
        <f t="shared" si="29"/>
        <v>1990</v>
      </c>
      <c r="BL178" s="13" t="s">
        <v>158</v>
      </c>
      <c r="BM178" s="145" t="s">
        <v>1901</v>
      </c>
    </row>
    <row r="179" spans="2:65" s="1" customFormat="1" ht="24.2" customHeight="1" x14ac:dyDescent="0.2">
      <c r="B179" s="25"/>
      <c r="C179" s="150" t="s">
        <v>330</v>
      </c>
      <c r="D179" s="150" t="s">
        <v>313</v>
      </c>
      <c r="E179" s="151" t="s">
        <v>1902</v>
      </c>
      <c r="F179" s="152" t="s">
        <v>1903</v>
      </c>
      <c r="G179" s="153" t="s">
        <v>157</v>
      </c>
      <c r="H179" s="154">
        <v>1</v>
      </c>
      <c r="I179" s="155">
        <v>5800</v>
      </c>
      <c r="J179" s="155">
        <f t="shared" si="20"/>
        <v>5800</v>
      </c>
      <c r="K179" s="156"/>
      <c r="L179" s="157"/>
      <c r="M179" s="158" t="s">
        <v>1</v>
      </c>
      <c r="N179" s="159" t="s">
        <v>38</v>
      </c>
      <c r="O179" s="143">
        <v>0</v>
      </c>
      <c r="P179" s="143">
        <f t="shared" si="21"/>
        <v>0</v>
      </c>
      <c r="Q179" s="143">
        <v>4.0000000000000001E-3</v>
      </c>
      <c r="R179" s="143">
        <f t="shared" si="22"/>
        <v>4.0000000000000001E-3</v>
      </c>
      <c r="S179" s="143">
        <v>0</v>
      </c>
      <c r="T179" s="144">
        <f t="shared" si="23"/>
        <v>0</v>
      </c>
      <c r="AR179" s="145" t="s">
        <v>185</v>
      </c>
      <c r="AT179" s="145" t="s">
        <v>313</v>
      </c>
      <c r="AU179" s="145" t="s">
        <v>82</v>
      </c>
      <c r="AY179" s="13" t="s">
        <v>151</v>
      </c>
      <c r="BE179" s="146">
        <f t="shared" si="24"/>
        <v>5800</v>
      </c>
      <c r="BF179" s="146">
        <f t="shared" si="25"/>
        <v>0</v>
      </c>
      <c r="BG179" s="146">
        <f t="shared" si="26"/>
        <v>0</v>
      </c>
      <c r="BH179" s="146">
        <f t="shared" si="27"/>
        <v>0</v>
      </c>
      <c r="BI179" s="146">
        <f t="shared" si="28"/>
        <v>0</v>
      </c>
      <c r="BJ179" s="13" t="s">
        <v>80</v>
      </c>
      <c r="BK179" s="146">
        <f t="shared" si="29"/>
        <v>5800</v>
      </c>
      <c r="BL179" s="13" t="s">
        <v>158</v>
      </c>
      <c r="BM179" s="145" t="s">
        <v>1904</v>
      </c>
    </row>
    <row r="180" spans="2:65" s="1" customFormat="1" ht="24.2" customHeight="1" x14ac:dyDescent="0.2">
      <c r="B180" s="25"/>
      <c r="C180" s="150" t="s">
        <v>334</v>
      </c>
      <c r="D180" s="150" t="s">
        <v>313</v>
      </c>
      <c r="E180" s="151" t="s">
        <v>1905</v>
      </c>
      <c r="F180" s="152" t="s">
        <v>1906</v>
      </c>
      <c r="G180" s="153" t="s">
        <v>157</v>
      </c>
      <c r="H180" s="154">
        <v>1</v>
      </c>
      <c r="I180" s="155">
        <v>665</v>
      </c>
      <c r="J180" s="155">
        <f t="shared" si="20"/>
        <v>665</v>
      </c>
      <c r="K180" s="156"/>
      <c r="L180" s="157"/>
      <c r="M180" s="158" t="s">
        <v>1</v>
      </c>
      <c r="N180" s="159" t="s">
        <v>38</v>
      </c>
      <c r="O180" s="143">
        <v>0</v>
      </c>
      <c r="P180" s="143">
        <f t="shared" si="21"/>
        <v>0</v>
      </c>
      <c r="Q180" s="143">
        <v>3.5000000000000001E-3</v>
      </c>
      <c r="R180" s="143">
        <f t="shared" si="22"/>
        <v>3.5000000000000001E-3</v>
      </c>
      <c r="S180" s="143">
        <v>0</v>
      </c>
      <c r="T180" s="144">
        <f t="shared" si="23"/>
        <v>0</v>
      </c>
      <c r="AR180" s="145" t="s">
        <v>185</v>
      </c>
      <c r="AT180" s="145" t="s">
        <v>313</v>
      </c>
      <c r="AU180" s="145" t="s">
        <v>82</v>
      </c>
      <c r="AY180" s="13" t="s">
        <v>151</v>
      </c>
      <c r="BE180" s="146">
        <f t="shared" si="24"/>
        <v>665</v>
      </c>
      <c r="BF180" s="146">
        <f t="shared" si="25"/>
        <v>0</v>
      </c>
      <c r="BG180" s="146">
        <f t="shared" si="26"/>
        <v>0</v>
      </c>
      <c r="BH180" s="146">
        <f t="shared" si="27"/>
        <v>0</v>
      </c>
      <c r="BI180" s="146">
        <f t="shared" si="28"/>
        <v>0</v>
      </c>
      <c r="BJ180" s="13" t="s">
        <v>80</v>
      </c>
      <c r="BK180" s="146">
        <f t="shared" si="29"/>
        <v>665</v>
      </c>
      <c r="BL180" s="13" t="s">
        <v>158</v>
      </c>
      <c r="BM180" s="145" t="s">
        <v>1907</v>
      </c>
    </row>
    <row r="181" spans="2:65" s="1" customFormat="1" ht="16.5" customHeight="1" x14ac:dyDescent="0.2">
      <c r="B181" s="25"/>
      <c r="C181" s="135" t="s">
        <v>340</v>
      </c>
      <c r="D181" s="135" t="s">
        <v>154</v>
      </c>
      <c r="E181" s="136" t="s">
        <v>1908</v>
      </c>
      <c r="F181" s="137" t="s">
        <v>1909</v>
      </c>
      <c r="G181" s="138" t="s">
        <v>483</v>
      </c>
      <c r="H181" s="139">
        <v>24.6</v>
      </c>
      <c r="I181" s="140">
        <v>20.16</v>
      </c>
      <c r="J181" s="140">
        <f t="shared" si="20"/>
        <v>495.94</v>
      </c>
      <c r="K181" s="141"/>
      <c r="L181" s="25"/>
      <c r="M181" s="142" t="s">
        <v>1</v>
      </c>
      <c r="N181" s="112" t="s">
        <v>38</v>
      </c>
      <c r="O181" s="143">
        <v>4.3999999999999997E-2</v>
      </c>
      <c r="P181" s="143">
        <f t="shared" si="21"/>
        <v>1.0824</v>
      </c>
      <c r="Q181" s="143">
        <v>0</v>
      </c>
      <c r="R181" s="143">
        <f t="shared" si="22"/>
        <v>0</v>
      </c>
      <c r="S181" s="143">
        <v>0</v>
      </c>
      <c r="T181" s="144">
        <f t="shared" si="23"/>
        <v>0</v>
      </c>
      <c r="AR181" s="145" t="s">
        <v>158</v>
      </c>
      <c r="AT181" s="145" t="s">
        <v>154</v>
      </c>
      <c r="AU181" s="145" t="s">
        <v>82</v>
      </c>
      <c r="AY181" s="13" t="s">
        <v>151</v>
      </c>
      <c r="BE181" s="146">
        <f t="shared" si="24"/>
        <v>495.94</v>
      </c>
      <c r="BF181" s="146">
        <f t="shared" si="25"/>
        <v>0</v>
      </c>
      <c r="BG181" s="146">
        <f t="shared" si="26"/>
        <v>0</v>
      </c>
      <c r="BH181" s="146">
        <f t="shared" si="27"/>
        <v>0</v>
      </c>
      <c r="BI181" s="146">
        <f t="shared" si="28"/>
        <v>0</v>
      </c>
      <c r="BJ181" s="13" t="s">
        <v>80</v>
      </c>
      <c r="BK181" s="146">
        <f t="shared" si="29"/>
        <v>495.94</v>
      </c>
      <c r="BL181" s="13" t="s">
        <v>158</v>
      </c>
      <c r="BM181" s="145" t="s">
        <v>1910</v>
      </c>
    </row>
    <row r="182" spans="2:65" s="1" customFormat="1" ht="24.2" customHeight="1" x14ac:dyDescent="0.2">
      <c r="B182" s="25"/>
      <c r="C182" s="135" t="s">
        <v>344</v>
      </c>
      <c r="D182" s="135" t="s">
        <v>154</v>
      </c>
      <c r="E182" s="136" t="s">
        <v>1911</v>
      </c>
      <c r="F182" s="137" t="s">
        <v>1912</v>
      </c>
      <c r="G182" s="138" t="s">
        <v>1913</v>
      </c>
      <c r="H182" s="139">
        <v>1</v>
      </c>
      <c r="I182" s="140">
        <v>802.59</v>
      </c>
      <c r="J182" s="140">
        <f t="shared" si="20"/>
        <v>802.59</v>
      </c>
      <c r="K182" s="141"/>
      <c r="L182" s="25"/>
      <c r="M182" s="142" t="s">
        <v>1</v>
      </c>
      <c r="N182" s="112" t="s">
        <v>38</v>
      </c>
      <c r="O182" s="143">
        <v>0.82799999999999996</v>
      </c>
      <c r="P182" s="143">
        <f t="shared" si="21"/>
        <v>0.82799999999999996</v>
      </c>
      <c r="Q182" s="143">
        <v>9.8200000000000002E-5</v>
      </c>
      <c r="R182" s="143">
        <f t="shared" si="22"/>
        <v>9.8200000000000002E-5</v>
      </c>
      <c r="S182" s="143">
        <v>0</v>
      </c>
      <c r="T182" s="144">
        <f t="shared" si="23"/>
        <v>0</v>
      </c>
      <c r="AR182" s="145" t="s">
        <v>158</v>
      </c>
      <c r="AT182" s="145" t="s">
        <v>154</v>
      </c>
      <c r="AU182" s="145" t="s">
        <v>82</v>
      </c>
      <c r="AY182" s="13" t="s">
        <v>151</v>
      </c>
      <c r="BE182" s="146">
        <f t="shared" si="24"/>
        <v>802.59</v>
      </c>
      <c r="BF182" s="146">
        <f t="shared" si="25"/>
        <v>0</v>
      </c>
      <c r="BG182" s="146">
        <f t="shared" si="26"/>
        <v>0</v>
      </c>
      <c r="BH182" s="146">
        <f t="shared" si="27"/>
        <v>0</v>
      </c>
      <c r="BI182" s="146">
        <f t="shared" si="28"/>
        <v>0</v>
      </c>
      <c r="BJ182" s="13" t="s">
        <v>80</v>
      </c>
      <c r="BK182" s="146">
        <f t="shared" si="29"/>
        <v>802.59</v>
      </c>
      <c r="BL182" s="13" t="s">
        <v>158</v>
      </c>
      <c r="BM182" s="145" t="s">
        <v>1914</v>
      </c>
    </row>
    <row r="183" spans="2:65" s="1" customFormat="1" ht="21.75" customHeight="1" x14ac:dyDescent="0.2">
      <c r="B183" s="25"/>
      <c r="C183" s="135" t="s">
        <v>348</v>
      </c>
      <c r="D183" s="135" t="s">
        <v>154</v>
      </c>
      <c r="E183" s="136" t="s">
        <v>1915</v>
      </c>
      <c r="F183" s="137" t="s">
        <v>1916</v>
      </c>
      <c r="G183" s="138" t="s">
        <v>483</v>
      </c>
      <c r="H183" s="139">
        <v>89.4</v>
      </c>
      <c r="I183" s="140">
        <v>13.8</v>
      </c>
      <c r="J183" s="140">
        <f t="shared" si="20"/>
        <v>1233.72</v>
      </c>
      <c r="K183" s="141"/>
      <c r="L183" s="25"/>
      <c r="M183" s="142" t="s">
        <v>1</v>
      </c>
      <c r="N183" s="112" t="s">
        <v>38</v>
      </c>
      <c r="O183" s="143">
        <v>2.1999999999999999E-2</v>
      </c>
      <c r="P183" s="143">
        <f t="shared" si="21"/>
        <v>1.9668000000000001</v>
      </c>
      <c r="Q183" s="143">
        <v>6.3E-5</v>
      </c>
      <c r="R183" s="143">
        <f t="shared" si="22"/>
        <v>5.6322000000000004E-3</v>
      </c>
      <c r="S183" s="143">
        <v>0</v>
      </c>
      <c r="T183" s="144">
        <f t="shared" si="23"/>
        <v>0</v>
      </c>
      <c r="AR183" s="145" t="s">
        <v>158</v>
      </c>
      <c r="AT183" s="145" t="s">
        <v>154</v>
      </c>
      <c r="AU183" s="145" t="s">
        <v>82</v>
      </c>
      <c r="AY183" s="13" t="s">
        <v>151</v>
      </c>
      <c r="BE183" s="146">
        <f t="shared" si="24"/>
        <v>1233.72</v>
      </c>
      <c r="BF183" s="146">
        <f t="shared" si="25"/>
        <v>0</v>
      </c>
      <c r="BG183" s="146">
        <f t="shared" si="26"/>
        <v>0</v>
      </c>
      <c r="BH183" s="146">
        <f t="shared" si="27"/>
        <v>0</v>
      </c>
      <c r="BI183" s="146">
        <f t="shared" si="28"/>
        <v>0</v>
      </c>
      <c r="BJ183" s="13" t="s">
        <v>80</v>
      </c>
      <c r="BK183" s="146">
        <f t="shared" si="29"/>
        <v>1233.72</v>
      </c>
      <c r="BL183" s="13" t="s">
        <v>158</v>
      </c>
      <c r="BM183" s="145" t="s">
        <v>1917</v>
      </c>
    </row>
    <row r="184" spans="2:65" s="11" customFormat="1" ht="22.9" customHeight="1" x14ac:dyDescent="0.2">
      <c r="B184" s="124"/>
      <c r="D184" s="125" t="s">
        <v>72</v>
      </c>
      <c r="E184" s="133" t="s">
        <v>189</v>
      </c>
      <c r="F184" s="133" t="s">
        <v>216</v>
      </c>
      <c r="J184" s="134">
        <f>BK184</f>
        <v>62977.95</v>
      </c>
      <c r="L184" s="124"/>
      <c r="M184" s="128"/>
      <c r="P184" s="129">
        <f>SUM(P185:P195)</f>
        <v>124.61470799999998</v>
      </c>
      <c r="R184" s="129">
        <f>SUM(R185:R195)</f>
        <v>0.22478688999999999</v>
      </c>
      <c r="T184" s="130">
        <f>SUM(T185:T195)</f>
        <v>2.411816</v>
      </c>
      <c r="AR184" s="125" t="s">
        <v>80</v>
      </c>
      <c r="AT184" s="131" t="s">
        <v>72</v>
      </c>
      <c r="AU184" s="131" t="s">
        <v>80</v>
      </c>
      <c r="AY184" s="125" t="s">
        <v>151</v>
      </c>
      <c r="BK184" s="132">
        <f>SUM(BK185:BK195)</f>
        <v>62977.95</v>
      </c>
    </row>
    <row r="185" spans="2:65" s="1" customFormat="1" ht="24.2" customHeight="1" x14ac:dyDescent="0.2">
      <c r="B185" s="25"/>
      <c r="C185" s="135" t="s">
        <v>352</v>
      </c>
      <c r="D185" s="135" t="s">
        <v>154</v>
      </c>
      <c r="E185" s="136" t="s">
        <v>1918</v>
      </c>
      <c r="F185" s="137" t="s">
        <v>1919</v>
      </c>
      <c r="G185" s="138" t="s">
        <v>483</v>
      </c>
      <c r="H185" s="139">
        <v>2</v>
      </c>
      <c r="I185" s="140">
        <v>187.98</v>
      </c>
      <c r="J185" s="140">
        <f>ROUND(I185*H185,2)</f>
        <v>375.96</v>
      </c>
      <c r="K185" s="141"/>
      <c r="L185" s="25"/>
      <c r="M185" s="142" t="s">
        <v>1</v>
      </c>
      <c r="N185" s="112" t="s">
        <v>38</v>
      </c>
      <c r="O185" s="143">
        <v>0.14000000000000001</v>
      </c>
      <c r="P185" s="143">
        <f>O185*H185</f>
        <v>0.28000000000000003</v>
      </c>
      <c r="Q185" s="143">
        <v>0.10094599999999999</v>
      </c>
      <c r="R185" s="143">
        <f>Q185*H185</f>
        <v>0.20189199999999999</v>
      </c>
      <c r="S185" s="143">
        <v>0</v>
      </c>
      <c r="T185" s="144">
        <f>S185*H185</f>
        <v>0</v>
      </c>
      <c r="AR185" s="145" t="s">
        <v>158</v>
      </c>
      <c r="AT185" s="145" t="s">
        <v>154</v>
      </c>
      <c r="AU185" s="145" t="s">
        <v>82</v>
      </c>
      <c r="AY185" s="13" t="s">
        <v>151</v>
      </c>
      <c r="BE185" s="146">
        <f>IF(N185="základní",J185,0)</f>
        <v>375.96</v>
      </c>
      <c r="BF185" s="146">
        <f>IF(N185="snížená",J185,0)</f>
        <v>0</v>
      </c>
      <c r="BG185" s="146">
        <f>IF(N185="zákl. přenesená",J185,0)</f>
        <v>0</v>
      </c>
      <c r="BH185" s="146">
        <f>IF(N185="sníž. přenesená",J185,0)</f>
        <v>0</v>
      </c>
      <c r="BI185" s="146">
        <f>IF(N185="nulová",J185,0)</f>
        <v>0</v>
      </c>
      <c r="BJ185" s="13" t="s">
        <v>80</v>
      </c>
      <c r="BK185" s="146">
        <f>ROUND(I185*H185,2)</f>
        <v>375.96</v>
      </c>
      <c r="BL185" s="13" t="s">
        <v>158</v>
      </c>
      <c r="BM185" s="145" t="s">
        <v>1920</v>
      </c>
    </row>
    <row r="186" spans="2:65" s="1" customFormat="1" ht="33" customHeight="1" x14ac:dyDescent="0.2">
      <c r="B186" s="25"/>
      <c r="C186" s="135" t="s">
        <v>356</v>
      </c>
      <c r="D186" s="135" t="s">
        <v>154</v>
      </c>
      <c r="E186" s="136" t="s">
        <v>1921</v>
      </c>
      <c r="F186" s="137" t="s">
        <v>1922</v>
      </c>
      <c r="G186" s="138" t="s">
        <v>483</v>
      </c>
      <c r="H186" s="139">
        <v>30</v>
      </c>
      <c r="I186" s="140">
        <v>113.84</v>
      </c>
      <c r="J186" s="140">
        <f>ROUND(I186*H186,2)</f>
        <v>3415.2</v>
      </c>
      <c r="K186" s="141"/>
      <c r="L186" s="25"/>
      <c r="M186" s="142" t="s">
        <v>1</v>
      </c>
      <c r="N186" s="112" t="s">
        <v>38</v>
      </c>
      <c r="O186" s="143">
        <v>0.186</v>
      </c>
      <c r="P186" s="143">
        <f>O186*H186</f>
        <v>5.58</v>
      </c>
      <c r="Q186" s="143">
        <v>6.0506299999999998E-4</v>
      </c>
      <c r="R186" s="143">
        <f>Q186*H186</f>
        <v>1.815189E-2</v>
      </c>
      <c r="S186" s="143">
        <v>0</v>
      </c>
      <c r="T186" s="144">
        <f>S186*H186</f>
        <v>0</v>
      </c>
      <c r="AR186" s="145" t="s">
        <v>158</v>
      </c>
      <c r="AT186" s="145" t="s">
        <v>154</v>
      </c>
      <c r="AU186" s="145" t="s">
        <v>82</v>
      </c>
      <c r="AY186" s="13" t="s">
        <v>151</v>
      </c>
      <c r="BE186" s="146">
        <f>IF(N186="základní",J186,0)</f>
        <v>3415.2</v>
      </c>
      <c r="BF186" s="146">
        <f>IF(N186="snížená",J186,0)</f>
        <v>0</v>
      </c>
      <c r="BG186" s="146">
        <f>IF(N186="zákl. přenesená",J186,0)</f>
        <v>0</v>
      </c>
      <c r="BH186" s="146">
        <f>IF(N186="sníž. přenesená",J186,0)</f>
        <v>0</v>
      </c>
      <c r="BI186" s="146">
        <f>IF(N186="nulová",J186,0)</f>
        <v>0</v>
      </c>
      <c r="BJ186" s="13" t="s">
        <v>80</v>
      </c>
      <c r="BK186" s="146">
        <f>ROUND(I186*H186,2)</f>
        <v>3415.2</v>
      </c>
      <c r="BL186" s="13" t="s">
        <v>158</v>
      </c>
      <c r="BM186" s="145" t="s">
        <v>1923</v>
      </c>
    </row>
    <row r="187" spans="2:65" s="1" customFormat="1" ht="24.2" customHeight="1" x14ac:dyDescent="0.2">
      <c r="B187" s="25"/>
      <c r="C187" s="135" t="s">
        <v>360</v>
      </c>
      <c r="D187" s="135" t="s">
        <v>154</v>
      </c>
      <c r="E187" s="136" t="s">
        <v>1924</v>
      </c>
      <c r="F187" s="137" t="s">
        <v>1925</v>
      </c>
      <c r="G187" s="138" t="s">
        <v>157</v>
      </c>
      <c r="H187" s="139">
        <v>14</v>
      </c>
      <c r="I187" s="140">
        <v>99.6</v>
      </c>
      <c r="J187" s="140">
        <f>ROUND(I187*H187,2)</f>
        <v>1394.4</v>
      </c>
      <c r="K187" s="141"/>
      <c r="L187" s="25"/>
      <c r="M187" s="142" t="s">
        <v>1</v>
      </c>
      <c r="N187" s="112" t="s">
        <v>38</v>
      </c>
      <c r="O187" s="143">
        <v>0.24299999999999999</v>
      </c>
      <c r="P187" s="143">
        <f>O187*H187</f>
        <v>3.4020000000000001</v>
      </c>
      <c r="Q187" s="143">
        <v>0</v>
      </c>
      <c r="R187" s="143">
        <f>Q187*H187</f>
        <v>0</v>
      </c>
      <c r="S187" s="143">
        <v>8.0000000000000002E-3</v>
      </c>
      <c r="T187" s="144">
        <f>S187*H187</f>
        <v>0.112</v>
      </c>
      <c r="AR187" s="145" t="s">
        <v>158</v>
      </c>
      <c r="AT187" s="145" t="s">
        <v>154</v>
      </c>
      <c r="AU187" s="145" t="s">
        <v>82</v>
      </c>
      <c r="AY187" s="13" t="s">
        <v>151</v>
      </c>
      <c r="BE187" s="146">
        <f>IF(N187="základní",J187,0)</f>
        <v>1394.4</v>
      </c>
      <c r="BF187" s="146">
        <f>IF(N187="snížená",J187,0)</f>
        <v>0</v>
      </c>
      <c r="BG187" s="146">
        <f>IF(N187="zákl. přenesená",J187,0)</f>
        <v>0</v>
      </c>
      <c r="BH187" s="146">
        <f>IF(N187="sníž. přenesená",J187,0)</f>
        <v>0</v>
      </c>
      <c r="BI187" s="146">
        <f>IF(N187="nulová",J187,0)</f>
        <v>0</v>
      </c>
      <c r="BJ187" s="13" t="s">
        <v>80</v>
      </c>
      <c r="BK187" s="146">
        <f>ROUND(I187*H187,2)</f>
        <v>1394.4</v>
      </c>
      <c r="BL187" s="13" t="s">
        <v>158</v>
      </c>
      <c r="BM187" s="145" t="s">
        <v>1926</v>
      </c>
    </row>
    <row r="188" spans="2:65" s="1" customFormat="1" ht="19.5" x14ac:dyDescent="0.2">
      <c r="B188" s="25"/>
      <c r="D188" s="147" t="s">
        <v>167</v>
      </c>
      <c r="F188" s="148" t="s">
        <v>1927</v>
      </c>
      <c r="L188" s="25"/>
      <c r="M188" s="149"/>
      <c r="T188" s="49"/>
      <c r="AT188" s="13" t="s">
        <v>167</v>
      </c>
      <c r="AU188" s="13" t="s">
        <v>82</v>
      </c>
    </row>
    <row r="189" spans="2:65" s="1" customFormat="1" ht="24.2" customHeight="1" x14ac:dyDescent="0.2">
      <c r="B189" s="25"/>
      <c r="C189" s="135" t="s">
        <v>681</v>
      </c>
      <c r="D189" s="135" t="s">
        <v>154</v>
      </c>
      <c r="E189" s="136" t="s">
        <v>1928</v>
      </c>
      <c r="F189" s="137" t="s">
        <v>1929</v>
      </c>
      <c r="G189" s="138" t="s">
        <v>483</v>
      </c>
      <c r="H189" s="139">
        <v>304.15199999999999</v>
      </c>
      <c r="I189" s="140">
        <v>84.03</v>
      </c>
      <c r="J189" s="140">
        <f t="shared" ref="J189:J195" si="30">ROUND(I189*H189,2)</f>
        <v>25557.89</v>
      </c>
      <c r="K189" s="141"/>
      <c r="L189" s="25"/>
      <c r="M189" s="142" t="s">
        <v>1</v>
      </c>
      <c r="N189" s="112" t="s">
        <v>38</v>
      </c>
      <c r="O189" s="143">
        <v>0.20499999999999999</v>
      </c>
      <c r="P189" s="143">
        <f t="shared" ref="P189:P195" si="31">O189*H189</f>
        <v>62.351159999999993</v>
      </c>
      <c r="Q189" s="143">
        <v>0</v>
      </c>
      <c r="R189" s="143">
        <f t="shared" ref="R189:R195" si="32">Q189*H189</f>
        <v>0</v>
      </c>
      <c r="S189" s="143">
        <v>2E-3</v>
      </c>
      <c r="T189" s="144">
        <f t="shared" ref="T189:T195" si="33">S189*H189</f>
        <v>0.60830399999999996</v>
      </c>
      <c r="AR189" s="145" t="s">
        <v>158</v>
      </c>
      <c r="AT189" s="145" t="s">
        <v>154</v>
      </c>
      <c r="AU189" s="145" t="s">
        <v>82</v>
      </c>
      <c r="AY189" s="13" t="s">
        <v>151</v>
      </c>
      <c r="BE189" s="146">
        <f t="shared" ref="BE189:BE195" si="34">IF(N189="základní",J189,0)</f>
        <v>25557.89</v>
      </c>
      <c r="BF189" s="146">
        <f t="shared" ref="BF189:BF195" si="35">IF(N189="snížená",J189,0)</f>
        <v>0</v>
      </c>
      <c r="BG189" s="146">
        <f t="shared" ref="BG189:BG195" si="36">IF(N189="zákl. přenesená",J189,0)</f>
        <v>0</v>
      </c>
      <c r="BH189" s="146">
        <f t="shared" ref="BH189:BH195" si="37">IF(N189="sníž. přenesená",J189,0)</f>
        <v>0</v>
      </c>
      <c r="BI189" s="146">
        <f t="shared" ref="BI189:BI195" si="38">IF(N189="nulová",J189,0)</f>
        <v>0</v>
      </c>
      <c r="BJ189" s="13" t="s">
        <v>80</v>
      </c>
      <c r="BK189" s="146">
        <f t="shared" ref="BK189:BK195" si="39">ROUND(I189*H189,2)</f>
        <v>25557.89</v>
      </c>
      <c r="BL189" s="13" t="s">
        <v>158</v>
      </c>
      <c r="BM189" s="145" t="s">
        <v>1930</v>
      </c>
    </row>
    <row r="190" spans="2:65" s="1" customFormat="1" ht="24.2" customHeight="1" x14ac:dyDescent="0.2">
      <c r="B190" s="25"/>
      <c r="C190" s="135" t="s">
        <v>683</v>
      </c>
      <c r="D190" s="135" t="s">
        <v>154</v>
      </c>
      <c r="E190" s="136" t="s">
        <v>1931</v>
      </c>
      <c r="F190" s="137" t="s">
        <v>1932</v>
      </c>
      <c r="G190" s="138" t="s">
        <v>483</v>
      </c>
      <c r="H190" s="139">
        <v>91.093999999999994</v>
      </c>
      <c r="I190" s="140">
        <v>140.18</v>
      </c>
      <c r="J190" s="140">
        <f t="shared" si="30"/>
        <v>12769.56</v>
      </c>
      <c r="K190" s="141"/>
      <c r="L190" s="25"/>
      <c r="M190" s="142" t="s">
        <v>1</v>
      </c>
      <c r="N190" s="112" t="s">
        <v>38</v>
      </c>
      <c r="O190" s="143">
        <v>0.34200000000000003</v>
      </c>
      <c r="P190" s="143">
        <f t="shared" si="31"/>
        <v>31.154147999999999</v>
      </c>
      <c r="Q190" s="143">
        <v>0</v>
      </c>
      <c r="R190" s="143">
        <f t="shared" si="32"/>
        <v>0</v>
      </c>
      <c r="S190" s="143">
        <v>1.7999999999999999E-2</v>
      </c>
      <c r="T190" s="144">
        <f t="shared" si="33"/>
        <v>1.6396919999999997</v>
      </c>
      <c r="AR190" s="145" t="s">
        <v>158</v>
      </c>
      <c r="AT190" s="145" t="s">
        <v>154</v>
      </c>
      <c r="AU190" s="145" t="s">
        <v>82</v>
      </c>
      <c r="AY190" s="13" t="s">
        <v>151</v>
      </c>
      <c r="BE190" s="146">
        <f t="shared" si="34"/>
        <v>12769.56</v>
      </c>
      <c r="BF190" s="146">
        <f t="shared" si="35"/>
        <v>0</v>
      </c>
      <c r="BG190" s="146">
        <f t="shared" si="36"/>
        <v>0</v>
      </c>
      <c r="BH190" s="146">
        <f t="shared" si="37"/>
        <v>0</v>
      </c>
      <c r="BI190" s="146">
        <f t="shared" si="38"/>
        <v>0</v>
      </c>
      <c r="BJ190" s="13" t="s">
        <v>80</v>
      </c>
      <c r="BK190" s="146">
        <f t="shared" si="39"/>
        <v>12769.56</v>
      </c>
      <c r="BL190" s="13" t="s">
        <v>158</v>
      </c>
      <c r="BM190" s="145" t="s">
        <v>1933</v>
      </c>
    </row>
    <row r="191" spans="2:65" s="1" customFormat="1" ht="24.2" customHeight="1" x14ac:dyDescent="0.2">
      <c r="B191" s="25"/>
      <c r="C191" s="135" t="s">
        <v>685</v>
      </c>
      <c r="D191" s="135" t="s">
        <v>154</v>
      </c>
      <c r="E191" s="136" t="s">
        <v>1934</v>
      </c>
      <c r="F191" s="137" t="s">
        <v>1935</v>
      </c>
      <c r="G191" s="138" t="s">
        <v>483</v>
      </c>
      <c r="H191" s="139">
        <v>1</v>
      </c>
      <c r="I191" s="140">
        <v>2372.08</v>
      </c>
      <c r="J191" s="140">
        <f t="shared" si="30"/>
        <v>2372.08</v>
      </c>
      <c r="K191" s="141"/>
      <c r="L191" s="25"/>
      <c r="M191" s="142" t="s">
        <v>1</v>
      </c>
      <c r="N191" s="112" t="s">
        <v>38</v>
      </c>
      <c r="O191" s="143">
        <v>0.6</v>
      </c>
      <c r="P191" s="143">
        <f t="shared" si="31"/>
        <v>0.6</v>
      </c>
      <c r="Q191" s="143">
        <v>9.7199999999999999E-4</v>
      </c>
      <c r="R191" s="143">
        <f t="shared" si="32"/>
        <v>9.7199999999999999E-4</v>
      </c>
      <c r="S191" s="143">
        <v>4.3E-3</v>
      </c>
      <c r="T191" s="144">
        <f t="shared" si="33"/>
        <v>4.3E-3</v>
      </c>
      <c r="AR191" s="145" t="s">
        <v>158</v>
      </c>
      <c r="AT191" s="145" t="s">
        <v>154</v>
      </c>
      <c r="AU191" s="145" t="s">
        <v>82</v>
      </c>
      <c r="AY191" s="13" t="s">
        <v>151</v>
      </c>
      <c r="BE191" s="146">
        <f t="shared" si="34"/>
        <v>2372.08</v>
      </c>
      <c r="BF191" s="146">
        <f t="shared" si="35"/>
        <v>0</v>
      </c>
      <c r="BG191" s="146">
        <f t="shared" si="36"/>
        <v>0</v>
      </c>
      <c r="BH191" s="146">
        <f t="shared" si="37"/>
        <v>0</v>
      </c>
      <c r="BI191" s="146">
        <f t="shared" si="38"/>
        <v>0</v>
      </c>
      <c r="BJ191" s="13" t="s">
        <v>80</v>
      </c>
      <c r="BK191" s="146">
        <f t="shared" si="39"/>
        <v>2372.08</v>
      </c>
      <c r="BL191" s="13" t="s">
        <v>158</v>
      </c>
      <c r="BM191" s="145" t="s">
        <v>1936</v>
      </c>
    </row>
    <row r="192" spans="2:65" s="1" customFormat="1" ht="24.2" customHeight="1" x14ac:dyDescent="0.2">
      <c r="B192" s="25"/>
      <c r="C192" s="135" t="s">
        <v>687</v>
      </c>
      <c r="D192" s="135" t="s">
        <v>154</v>
      </c>
      <c r="E192" s="136" t="s">
        <v>1937</v>
      </c>
      <c r="F192" s="137" t="s">
        <v>1938</v>
      </c>
      <c r="G192" s="138" t="s">
        <v>483</v>
      </c>
      <c r="H192" s="139">
        <v>0.9</v>
      </c>
      <c r="I192" s="140">
        <v>3452.55</v>
      </c>
      <c r="J192" s="140">
        <f t="shared" si="30"/>
        <v>3107.3</v>
      </c>
      <c r="K192" s="141"/>
      <c r="L192" s="25"/>
      <c r="M192" s="142" t="s">
        <v>1</v>
      </c>
      <c r="N192" s="112" t="s">
        <v>38</v>
      </c>
      <c r="O192" s="143">
        <v>2.6440000000000001</v>
      </c>
      <c r="P192" s="143">
        <f t="shared" si="31"/>
        <v>2.3796000000000004</v>
      </c>
      <c r="Q192" s="143">
        <v>1.07E-3</v>
      </c>
      <c r="R192" s="143">
        <f t="shared" si="32"/>
        <v>9.6299999999999999E-4</v>
      </c>
      <c r="S192" s="143">
        <v>2.8E-3</v>
      </c>
      <c r="T192" s="144">
        <f t="shared" si="33"/>
        <v>2.5200000000000001E-3</v>
      </c>
      <c r="AR192" s="145" t="s">
        <v>158</v>
      </c>
      <c r="AT192" s="145" t="s">
        <v>154</v>
      </c>
      <c r="AU192" s="145" t="s">
        <v>82</v>
      </c>
      <c r="AY192" s="13" t="s">
        <v>151</v>
      </c>
      <c r="BE192" s="146">
        <f t="shared" si="34"/>
        <v>3107.3</v>
      </c>
      <c r="BF192" s="146">
        <f t="shared" si="35"/>
        <v>0</v>
      </c>
      <c r="BG192" s="146">
        <f t="shared" si="36"/>
        <v>0</v>
      </c>
      <c r="BH192" s="146">
        <f t="shared" si="37"/>
        <v>0</v>
      </c>
      <c r="BI192" s="146">
        <f t="shared" si="38"/>
        <v>0</v>
      </c>
      <c r="BJ192" s="13" t="s">
        <v>80</v>
      </c>
      <c r="BK192" s="146">
        <f t="shared" si="39"/>
        <v>3107.3</v>
      </c>
      <c r="BL192" s="13" t="s">
        <v>158</v>
      </c>
      <c r="BM192" s="145" t="s">
        <v>1939</v>
      </c>
    </row>
    <row r="193" spans="2:65" s="1" customFormat="1" ht="24.2" customHeight="1" x14ac:dyDescent="0.2">
      <c r="B193" s="25"/>
      <c r="C193" s="135" t="s">
        <v>689</v>
      </c>
      <c r="D193" s="135" t="s">
        <v>154</v>
      </c>
      <c r="E193" s="136" t="s">
        <v>1940</v>
      </c>
      <c r="F193" s="137" t="s">
        <v>1941</v>
      </c>
      <c r="G193" s="138" t="s">
        <v>483</v>
      </c>
      <c r="H193" s="139">
        <v>1.8</v>
      </c>
      <c r="I193" s="140">
        <v>6873.1</v>
      </c>
      <c r="J193" s="140">
        <f t="shared" si="30"/>
        <v>12371.58</v>
      </c>
      <c r="K193" s="141"/>
      <c r="L193" s="25"/>
      <c r="M193" s="142" t="s">
        <v>1</v>
      </c>
      <c r="N193" s="112" t="s">
        <v>38</v>
      </c>
      <c r="O193" s="143">
        <v>7.9560000000000004</v>
      </c>
      <c r="P193" s="143">
        <f t="shared" si="31"/>
        <v>14.3208</v>
      </c>
      <c r="Q193" s="143">
        <v>1.56E-3</v>
      </c>
      <c r="R193" s="143">
        <f t="shared" si="32"/>
        <v>2.8080000000000002E-3</v>
      </c>
      <c r="S193" s="143">
        <v>2.5000000000000001E-2</v>
      </c>
      <c r="T193" s="144">
        <f t="shared" si="33"/>
        <v>4.5000000000000005E-2</v>
      </c>
      <c r="AR193" s="145" t="s">
        <v>158</v>
      </c>
      <c r="AT193" s="145" t="s">
        <v>154</v>
      </c>
      <c r="AU193" s="145" t="s">
        <v>82</v>
      </c>
      <c r="AY193" s="13" t="s">
        <v>151</v>
      </c>
      <c r="BE193" s="146">
        <f t="shared" si="34"/>
        <v>12371.58</v>
      </c>
      <c r="BF193" s="146">
        <f t="shared" si="35"/>
        <v>0</v>
      </c>
      <c r="BG193" s="146">
        <f t="shared" si="36"/>
        <v>0</v>
      </c>
      <c r="BH193" s="146">
        <f t="shared" si="37"/>
        <v>0</v>
      </c>
      <c r="BI193" s="146">
        <f t="shared" si="38"/>
        <v>0</v>
      </c>
      <c r="BJ193" s="13" t="s">
        <v>80</v>
      </c>
      <c r="BK193" s="146">
        <f t="shared" si="39"/>
        <v>12371.58</v>
      </c>
      <c r="BL193" s="13" t="s">
        <v>158</v>
      </c>
      <c r="BM193" s="145" t="s">
        <v>1942</v>
      </c>
    </row>
    <row r="194" spans="2:65" s="1" customFormat="1" ht="24.2" customHeight="1" x14ac:dyDescent="0.2">
      <c r="B194" s="25"/>
      <c r="C194" s="135" t="s">
        <v>691</v>
      </c>
      <c r="D194" s="135" t="s">
        <v>154</v>
      </c>
      <c r="E194" s="136" t="s">
        <v>1943</v>
      </c>
      <c r="F194" s="137" t="s">
        <v>1944</v>
      </c>
      <c r="G194" s="138" t="s">
        <v>483</v>
      </c>
      <c r="H194" s="139">
        <v>2</v>
      </c>
      <c r="I194" s="140">
        <v>47.92</v>
      </c>
      <c r="J194" s="140">
        <f t="shared" si="30"/>
        <v>95.84</v>
      </c>
      <c r="K194" s="141"/>
      <c r="L194" s="25"/>
      <c r="M194" s="142" t="s">
        <v>1</v>
      </c>
      <c r="N194" s="112" t="s">
        <v>38</v>
      </c>
      <c r="O194" s="143">
        <v>0.13500000000000001</v>
      </c>
      <c r="P194" s="143">
        <f t="shared" si="31"/>
        <v>0.27</v>
      </c>
      <c r="Q194" s="143">
        <v>0</v>
      </c>
      <c r="R194" s="143">
        <f t="shared" si="32"/>
        <v>0</v>
      </c>
      <c r="S194" s="143">
        <v>0</v>
      </c>
      <c r="T194" s="144">
        <f t="shared" si="33"/>
        <v>0</v>
      </c>
      <c r="AR194" s="145" t="s">
        <v>158</v>
      </c>
      <c r="AT194" s="145" t="s">
        <v>154</v>
      </c>
      <c r="AU194" s="145" t="s">
        <v>82</v>
      </c>
      <c r="AY194" s="13" t="s">
        <v>151</v>
      </c>
      <c r="BE194" s="146">
        <f t="shared" si="34"/>
        <v>95.84</v>
      </c>
      <c r="BF194" s="146">
        <f t="shared" si="35"/>
        <v>0</v>
      </c>
      <c r="BG194" s="146">
        <f t="shared" si="36"/>
        <v>0</v>
      </c>
      <c r="BH194" s="146">
        <f t="shared" si="37"/>
        <v>0</v>
      </c>
      <c r="BI194" s="146">
        <f t="shared" si="38"/>
        <v>0</v>
      </c>
      <c r="BJ194" s="13" t="s">
        <v>80</v>
      </c>
      <c r="BK194" s="146">
        <f t="shared" si="39"/>
        <v>95.84</v>
      </c>
      <c r="BL194" s="13" t="s">
        <v>158</v>
      </c>
      <c r="BM194" s="145" t="s">
        <v>1945</v>
      </c>
    </row>
    <row r="195" spans="2:65" s="1" customFormat="1" ht="33" customHeight="1" x14ac:dyDescent="0.2">
      <c r="B195" s="25"/>
      <c r="C195" s="135" t="s">
        <v>693</v>
      </c>
      <c r="D195" s="135" t="s">
        <v>154</v>
      </c>
      <c r="E195" s="136" t="s">
        <v>1946</v>
      </c>
      <c r="F195" s="137" t="s">
        <v>1947</v>
      </c>
      <c r="G195" s="138" t="s">
        <v>162</v>
      </c>
      <c r="H195" s="139">
        <v>13</v>
      </c>
      <c r="I195" s="140">
        <v>116.78</v>
      </c>
      <c r="J195" s="140">
        <f t="shared" si="30"/>
        <v>1518.14</v>
      </c>
      <c r="K195" s="141"/>
      <c r="L195" s="25"/>
      <c r="M195" s="142" t="s">
        <v>1</v>
      </c>
      <c r="N195" s="112" t="s">
        <v>38</v>
      </c>
      <c r="O195" s="143">
        <v>0.32900000000000001</v>
      </c>
      <c r="P195" s="143">
        <f t="shared" si="31"/>
        <v>4.2770000000000001</v>
      </c>
      <c r="Q195" s="143">
        <v>0</v>
      </c>
      <c r="R195" s="143">
        <f t="shared" si="32"/>
        <v>0</v>
      </c>
      <c r="S195" s="143">
        <v>0</v>
      </c>
      <c r="T195" s="144">
        <f t="shared" si="33"/>
        <v>0</v>
      </c>
      <c r="AR195" s="145" t="s">
        <v>158</v>
      </c>
      <c r="AT195" s="145" t="s">
        <v>154</v>
      </c>
      <c r="AU195" s="145" t="s">
        <v>82</v>
      </c>
      <c r="AY195" s="13" t="s">
        <v>151</v>
      </c>
      <c r="BE195" s="146">
        <f t="shared" si="34"/>
        <v>1518.14</v>
      </c>
      <c r="BF195" s="146">
        <f t="shared" si="35"/>
        <v>0</v>
      </c>
      <c r="BG195" s="146">
        <f t="shared" si="36"/>
        <v>0</v>
      </c>
      <c r="BH195" s="146">
        <f t="shared" si="37"/>
        <v>0</v>
      </c>
      <c r="BI195" s="146">
        <f t="shared" si="38"/>
        <v>0</v>
      </c>
      <c r="BJ195" s="13" t="s">
        <v>80</v>
      </c>
      <c r="BK195" s="146">
        <f t="shared" si="39"/>
        <v>1518.14</v>
      </c>
      <c r="BL195" s="13" t="s">
        <v>158</v>
      </c>
      <c r="BM195" s="145" t="s">
        <v>1948</v>
      </c>
    </row>
    <row r="196" spans="2:65" s="11" customFormat="1" ht="22.9" customHeight="1" x14ac:dyDescent="0.2">
      <c r="B196" s="124"/>
      <c r="D196" s="125" t="s">
        <v>72</v>
      </c>
      <c r="E196" s="133" t="s">
        <v>263</v>
      </c>
      <c r="F196" s="133" t="s">
        <v>264</v>
      </c>
      <c r="J196" s="134">
        <f>BK196</f>
        <v>23131.4</v>
      </c>
      <c r="L196" s="124"/>
      <c r="M196" s="128"/>
      <c r="P196" s="129">
        <f>SUM(P197:P201)</f>
        <v>14.385508</v>
      </c>
      <c r="R196" s="129">
        <f>SUM(R197:R201)</f>
        <v>0</v>
      </c>
      <c r="T196" s="130">
        <f>SUM(T197:T201)</f>
        <v>0</v>
      </c>
      <c r="AR196" s="125" t="s">
        <v>80</v>
      </c>
      <c r="AT196" s="131" t="s">
        <v>72</v>
      </c>
      <c r="AU196" s="131" t="s">
        <v>80</v>
      </c>
      <c r="AY196" s="125" t="s">
        <v>151</v>
      </c>
      <c r="BK196" s="132">
        <f>SUM(BK197:BK201)</f>
        <v>23131.4</v>
      </c>
    </row>
    <row r="197" spans="2:65" s="1" customFormat="1" ht="24.2" customHeight="1" x14ac:dyDescent="0.2">
      <c r="B197" s="25"/>
      <c r="C197" s="135" t="s">
        <v>695</v>
      </c>
      <c r="D197" s="135" t="s">
        <v>154</v>
      </c>
      <c r="E197" s="136" t="s">
        <v>1949</v>
      </c>
      <c r="F197" s="137" t="s">
        <v>1950</v>
      </c>
      <c r="G197" s="138" t="s">
        <v>209</v>
      </c>
      <c r="H197" s="139">
        <v>8.1319999999999997</v>
      </c>
      <c r="I197" s="140">
        <v>611.58000000000004</v>
      </c>
      <c r="J197" s="140">
        <f>ROUND(I197*H197,2)</f>
        <v>4973.37</v>
      </c>
      <c r="K197" s="141"/>
      <c r="L197" s="25"/>
      <c r="M197" s="142" t="s">
        <v>1</v>
      </c>
      <c r="N197" s="112" t="s">
        <v>38</v>
      </c>
      <c r="O197" s="143">
        <v>1.47</v>
      </c>
      <c r="P197" s="143">
        <f>O197*H197</f>
        <v>11.954039999999999</v>
      </c>
      <c r="Q197" s="143">
        <v>0</v>
      </c>
      <c r="R197" s="143">
        <f>Q197*H197</f>
        <v>0</v>
      </c>
      <c r="S197" s="143">
        <v>0</v>
      </c>
      <c r="T197" s="144">
        <f>S197*H197</f>
        <v>0</v>
      </c>
      <c r="AR197" s="145" t="s">
        <v>158</v>
      </c>
      <c r="AT197" s="145" t="s">
        <v>154</v>
      </c>
      <c r="AU197" s="145" t="s">
        <v>82</v>
      </c>
      <c r="AY197" s="13" t="s">
        <v>151</v>
      </c>
      <c r="BE197" s="146">
        <f>IF(N197="základní",J197,0)</f>
        <v>4973.37</v>
      </c>
      <c r="BF197" s="146">
        <f>IF(N197="snížená",J197,0)</f>
        <v>0</v>
      </c>
      <c r="BG197" s="146">
        <f>IF(N197="zákl. přenesená",J197,0)</f>
        <v>0</v>
      </c>
      <c r="BH197" s="146">
        <f>IF(N197="sníž. přenesená",J197,0)</f>
        <v>0</v>
      </c>
      <c r="BI197" s="146">
        <f>IF(N197="nulová",J197,0)</f>
        <v>0</v>
      </c>
      <c r="BJ197" s="13" t="s">
        <v>80</v>
      </c>
      <c r="BK197" s="146">
        <f>ROUND(I197*H197,2)</f>
        <v>4973.37</v>
      </c>
      <c r="BL197" s="13" t="s">
        <v>158</v>
      </c>
      <c r="BM197" s="145" t="s">
        <v>1951</v>
      </c>
    </row>
    <row r="198" spans="2:65" s="1" customFormat="1" ht="24.2" customHeight="1" x14ac:dyDescent="0.2">
      <c r="B198" s="25"/>
      <c r="C198" s="135" t="s">
        <v>697</v>
      </c>
      <c r="D198" s="135" t="s">
        <v>154</v>
      </c>
      <c r="E198" s="136" t="s">
        <v>270</v>
      </c>
      <c r="F198" s="137" t="s">
        <v>271</v>
      </c>
      <c r="G198" s="138" t="s">
        <v>209</v>
      </c>
      <c r="H198" s="139">
        <v>8.1319999999999997</v>
      </c>
      <c r="I198" s="140">
        <v>314.45</v>
      </c>
      <c r="J198" s="140">
        <f>ROUND(I198*H198,2)</f>
        <v>2557.11</v>
      </c>
      <c r="K198" s="141"/>
      <c r="L198" s="25"/>
      <c r="M198" s="142" t="s">
        <v>1</v>
      </c>
      <c r="N198" s="112" t="s">
        <v>38</v>
      </c>
      <c r="O198" s="143">
        <v>0.125</v>
      </c>
      <c r="P198" s="143">
        <f>O198*H198</f>
        <v>1.0165</v>
      </c>
      <c r="Q198" s="143">
        <v>0</v>
      </c>
      <c r="R198" s="143">
        <f>Q198*H198</f>
        <v>0</v>
      </c>
      <c r="S198" s="143">
        <v>0</v>
      </c>
      <c r="T198" s="144">
        <f>S198*H198</f>
        <v>0</v>
      </c>
      <c r="AR198" s="145" t="s">
        <v>158</v>
      </c>
      <c r="AT198" s="145" t="s">
        <v>154</v>
      </c>
      <c r="AU198" s="145" t="s">
        <v>82</v>
      </c>
      <c r="AY198" s="13" t="s">
        <v>151</v>
      </c>
      <c r="BE198" s="146">
        <f>IF(N198="základní",J198,0)</f>
        <v>2557.11</v>
      </c>
      <c r="BF198" s="146">
        <f>IF(N198="snížená",J198,0)</f>
        <v>0</v>
      </c>
      <c r="BG198" s="146">
        <f>IF(N198="zákl. přenesená",J198,0)</f>
        <v>0</v>
      </c>
      <c r="BH198" s="146">
        <f>IF(N198="sníž. přenesená",J198,0)</f>
        <v>0</v>
      </c>
      <c r="BI198" s="146">
        <f>IF(N198="nulová",J198,0)</f>
        <v>0</v>
      </c>
      <c r="BJ198" s="13" t="s">
        <v>80</v>
      </c>
      <c r="BK198" s="146">
        <f>ROUND(I198*H198,2)</f>
        <v>2557.11</v>
      </c>
      <c r="BL198" s="13" t="s">
        <v>158</v>
      </c>
      <c r="BM198" s="145" t="s">
        <v>1952</v>
      </c>
    </row>
    <row r="199" spans="2:65" s="1" customFormat="1" ht="24.2" customHeight="1" x14ac:dyDescent="0.2">
      <c r="B199" s="25"/>
      <c r="C199" s="135" t="s">
        <v>699</v>
      </c>
      <c r="D199" s="135" t="s">
        <v>154</v>
      </c>
      <c r="E199" s="136" t="s">
        <v>274</v>
      </c>
      <c r="F199" s="137" t="s">
        <v>275</v>
      </c>
      <c r="G199" s="138" t="s">
        <v>209</v>
      </c>
      <c r="H199" s="139">
        <v>235.828</v>
      </c>
      <c r="I199" s="140">
        <v>13.74</v>
      </c>
      <c r="J199" s="140">
        <f>ROUND(I199*H199,2)</f>
        <v>3240.28</v>
      </c>
      <c r="K199" s="141"/>
      <c r="L199" s="25"/>
      <c r="M199" s="142" t="s">
        <v>1</v>
      </c>
      <c r="N199" s="112" t="s">
        <v>38</v>
      </c>
      <c r="O199" s="143">
        <v>6.0000000000000001E-3</v>
      </c>
      <c r="P199" s="143">
        <f>O199*H199</f>
        <v>1.414968</v>
      </c>
      <c r="Q199" s="143">
        <v>0</v>
      </c>
      <c r="R199" s="143">
        <f>Q199*H199</f>
        <v>0</v>
      </c>
      <c r="S199" s="143">
        <v>0</v>
      </c>
      <c r="T199" s="144">
        <f>S199*H199</f>
        <v>0</v>
      </c>
      <c r="AR199" s="145" t="s">
        <v>158</v>
      </c>
      <c r="AT199" s="145" t="s">
        <v>154</v>
      </c>
      <c r="AU199" s="145" t="s">
        <v>82</v>
      </c>
      <c r="AY199" s="13" t="s">
        <v>151</v>
      </c>
      <c r="BE199" s="146">
        <f>IF(N199="základní",J199,0)</f>
        <v>3240.28</v>
      </c>
      <c r="BF199" s="146">
        <f>IF(N199="snížená",J199,0)</f>
        <v>0</v>
      </c>
      <c r="BG199" s="146">
        <f>IF(N199="zákl. přenesená",J199,0)</f>
        <v>0</v>
      </c>
      <c r="BH199" s="146">
        <f>IF(N199="sníž. přenesená",J199,0)</f>
        <v>0</v>
      </c>
      <c r="BI199" s="146">
        <f>IF(N199="nulová",J199,0)</f>
        <v>0</v>
      </c>
      <c r="BJ199" s="13" t="s">
        <v>80</v>
      </c>
      <c r="BK199" s="146">
        <f>ROUND(I199*H199,2)</f>
        <v>3240.28</v>
      </c>
      <c r="BL199" s="13" t="s">
        <v>158</v>
      </c>
      <c r="BM199" s="145" t="s">
        <v>1953</v>
      </c>
    </row>
    <row r="200" spans="2:65" s="1" customFormat="1" ht="19.5" x14ac:dyDescent="0.2">
      <c r="B200" s="25"/>
      <c r="D200" s="147" t="s">
        <v>167</v>
      </c>
      <c r="F200" s="148" t="s">
        <v>1954</v>
      </c>
      <c r="L200" s="25"/>
      <c r="M200" s="149"/>
      <c r="T200" s="49"/>
      <c r="AT200" s="13" t="s">
        <v>167</v>
      </c>
      <c r="AU200" s="13" t="s">
        <v>82</v>
      </c>
    </row>
    <row r="201" spans="2:65" s="1" customFormat="1" ht="49.15" customHeight="1" x14ac:dyDescent="0.2">
      <c r="B201" s="25"/>
      <c r="C201" s="135" t="s">
        <v>701</v>
      </c>
      <c r="D201" s="135" t="s">
        <v>154</v>
      </c>
      <c r="E201" s="136" t="s">
        <v>291</v>
      </c>
      <c r="F201" s="137" t="s">
        <v>292</v>
      </c>
      <c r="G201" s="138" t="s">
        <v>209</v>
      </c>
      <c r="H201" s="139">
        <v>8.1319999999999997</v>
      </c>
      <c r="I201" s="140">
        <v>1520</v>
      </c>
      <c r="J201" s="140">
        <f>ROUND(I201*H201,2)</f>
        <v>12360.64</v>
      </c>
      <c r="K201" s="141"/>
      <c r="L201" s="25"/>
      <c r="M201" s="142" t="s">
        <v>1</v>
      </c>
      <c r="N201" s="112" t="s">
        <v>38</v>
      </c>
      <c r="O201" s="143">
        <v>0</v>
      </c>
      <c r="P201" s="143">
        <f>O201*H201</f>
        <v>0</v>
      </c>
      <c r="Q201" s="143">
        <v>0</v>
      </c>
      <c r="R201" s="143">
        <f>Q201*H201</f>
        <v>0</v>
      </c>
      <c r="S201" s="143">
        <v>0</v>
      </c>
      <c r="T201" s="144">
        <f>S201*H201</f>
        <v>0</v>
      </c>
      <c r="AR201" s="145" t="s">
        <v>158</v>
      </c>
      <c r="AT201" s="145" t="s">
        <v>154</v>
      </c>
      <c r="AU201" s="145" t="s">
        <v>82</v>
      </c>
      <c r="AY201" s="13" t="s">
        <v>151</v>
      </c>
      <c r="BE201" s="146">
        <f>IF(N201="základní",J201,0)</f>
        <v>12360.64</v>
      </c>
      <c r="BF201" s="146">
        <f>IF(N201="snížená",J201,0)</f>
        <v>0</v>
      </c>
      <c r="BG201" s="146">
        <f>IF(N201="zákl. přenesená",J201,0)</f>
        <v>0</v>
      </c>
      <c r="BH201" s="146">
        <f>IF(N201="sníž. přenesená",J201,0)</f>
        <v>0</v>
      </c>
      <c r="BI201" s="146">
        <f>IF(N201="nulová",J201,0)</f>
        <v>0</v>
      </c>
      <c r="BJ201" s="13" t="s">
        <v>80</v>
      </c>
      <c r="BK201" s="146">
        <f>ROUND(I201*H201,2)</f>
        <v>12360.64</v>
      </c>
      <c r="BL201" s="13" t="s">
        <v>158</v>
      </c>
      <c r="BM201" s="145" t="s">
        <v>1955</v>
      </c>
    </row>
    <row r="202" spans="2:65" s="11" customFormat="1" ht="22.9" customHeight="1" x14ac:dyDescent="0.2">
      <c r="B202" s="124"/>
      <c r="D202" s="125" t="s">
        <v>72</v>
      </c>
      <c r="E202" s="133" t="s">
        <v>298</v>
      </c>
      <c r="F202" s="133" t="s">
        <v>299</v>
      </c>
      <c r="J202" s="134">
        <f>BK202</f>
        <v>3350.49</v>
      </c>
      <c r="L202" s="124"/>
      <c r="M202" s="128"/>
      <c r="P202" s="129">
        <f>P203</f>
        <v>2.8198500000000002</v>
      </c>
      <c r="R202" s="129">
        <f>R203</f>
        <v>0</v>
      </c>
      <c r="T202" s="130">
        <f>T203</f>
        <v>0</v>
      </c>
      <c r="AR202" s="125" t="s">
        <v>80</v>
      </c>
      <c r="AT202" s="131" t="s">
        <v>72</v>
      </c>
      <c r="AU202" s="131" t="s">
        <v>80</v>
      </c>
      <c r="AY202" s="125" t="s">
        <v>151</v>
      </c>
      <c r="BK202" s="132">
        <f>BK203</f>
        <v>3350.49</v>
      </c>
    </row>
    <row r="203" spans="2:65" s="1" customFormat="1" ht="33" customHeight="1" x14ac:dyDescent="0.2">
      <c r="B203" s="25"/>
      <c r="C203" s="135" t="s">
        <v>703</v>
      </c>
      <c r="D203" s="135" t="s">
        <v>154</v>
      </c>
      <c r="E203" s="136" t="s">
        <v>1956</v>
      </c>
      <c r="F203" s="137" t="s">
        <v>1957</v>
      </c>
      <c r="G203" s="138" t="s">
        <v>209</v>
      </c>
      <c r="H203" s="139">
        <v>42.725000000000001</v>
      </c>
      <c r="I203" s="140">
        <v>78.42</v>
      </c>
      <c r="J203" s="140">
        <f>ROUND(I203*H203,2)</f>
        <v>3350.49</v>
      </c>
      <c r="K203" s="141"/>
      <c r="L203" s="25"/>
      <c r="M203" s="142" t="s">
        <v>1</v>
      </c>
      <c r="N203" s="112" t="s">
        <v>38</v>
      </c>
      <c r="O203" s="143">
        <v>6.6000000000000003E-2</v>
      </c>
      <c r="P203" s="143">
        <f>O203*H203</f>
        <v>2.8198500000000002</v>
      </c>
      <c r="Q203" s="143">
        <v>0</v>
      </c>
      <c r="R203" s="143">
        <f>Q203*H203</f>
        <v>0</v>
      </c>
      <c r="S203" s="143">
        <v>0</v>
      </c>
      <c r="T203" s="144">
        <f>S203*H203</f>
        <v>0</v>
      </c>
      <c r="AR203" s="145" t="s">
        <v>158</v>
      </c>
      <c r="AT203" s="145" t="s">
        <v>154</v>
      </c>
      <c r="AU203" s="145" t="s">
        <v>82</v>
      </c>
      <c r="AY203" s="13" t="s">
        <v>151</v>
      </c>
      <c r="BE203" s="146">
        <f>IF(N203="základní",J203,0)</f>
        <v>3350.49</v>
      </c>
      <c r="BF203" s="146">
        <f>IF(N203="snížená",J203,0)</f>
        <v>0</v>
      </c>
      <c r="BG203" s="146">
        <f>IF(N203="zákl. přenesená",J203,0)</f>
        <v>0</v>
      </c>
      <c r="BH203" s="146">
        <f>IF(N203="sníž. přenesená",J203,0)</f>
        <v>0</v>
      </c>
      <c r="BI203" s="146">
        <f>IF(N203="nulová",J203,0)</f>
        <v>0</v>
      </c>
      <c r="BJ203" s="13" t="s">
        <v>80</v>
      </c>
      <c r="BK203" s="146">
        <f>ROUND(I203*H203,2)</f>
        <v>3350.49</v>
      </c>
      <c r="BL203" s="13" t="s">
        <v>158</v>
      </c>
      <c r="BM203" s="145" t="s">
        <v>1958</v>
      </c>
    </row>
    <row r="204" spans="2:65" s="11" customFormat="1" ht="25.9" customHeight="1" x14ac:dyDescent="0.2">
      <c r="B204" s="124"/>
      <c r="D204" s="125" t="s">
        <v>72</v>
      </c>
      <c r="E204" s="126" t="s">
        <v>304</v>
      </c>
      <c r="F204" s="126" t="s">
        <v>305</v>
      </c>
      <c r="J204" s="127">
        <f>BK204</f>
        <v>705785.17999999993</v>
      </c>
      <c r="L204" s="124"/>
      <c r="M204" s="128"/>
      <c r="P204" s="129">
        <f>P205+P214+P231+P249</f>
        <v>471.32275500000003</v>
      </c>
      <c r="R204" s="129">
        <f>R205+R214+R231+R249</f>
        <v>1.8700141057799997</v>
      </c>
      <c r="T204" s="130">
        <f>T205+T214+T231+T249</f>
        <v>0</v>
      </c>
      <c r="AR204" s="125" t="s">
        <v>82</v>
      </c>
      <c r="AT204" s="131" t="s">
        <v>72</v>
      </c>
      <c r="AU204" s="131" t="s">
        <v>73</v>
      </c>
      <c r="AY204" s="125" t="s">
        <v>151</v>
      </c>
      <c r="BK204" s="132">
        <f>BK205+BK214+BK231+BK249</f>
        <v>705785.17999999993</v>
      </c>
    </row>
    <row r="205" spans="2:65" s="11" customFormat="1" ht="22.9" customHeight="1" x14ac:dyDescent="0.2">
      <c r="B205" s="124"/>
      <c r="D205" s="125" t="s">
        <v>72</v>
      </c>
      <c r="E205" s="133" t="s">
        <v>1959</v>
      </c>
      <c r="F205" s="133" t="s">
        <v>1960</v>
      </c>
      <c r="J205" s="134">
        <f>BK205</f>
        <v>62425.689999999995</v>
      </c>
      <c r="L205" s="124"/>
      <c r="M205" s="128"/>
      <c r="P205" s="129">
        <f>SUM(P206:P213)</f>
        <v>76.230375999999993</v>
      </c>
      <c r="R205" s="129">
        <f>SUM(R206:R213)</f>
        <v>0.10043048659999998</v>
      </c>
      <c r="T205" s="130">
        <f>SUM(T206:T213)</f>
        <v>0</v>
      </c>
      <c r="AR205" s="125" t="s">
        <v>82</v>
      </c>
      <c r="AT205" s="131" t="s">
        <v>72</v>
      </c>
      <c r="AU205" s="131" t="s">
        <v>80</v>
      </c>
      <c r="AY205" s="125" t="s">
        <v>151</v>
      </c>
      <c r="BK205" s="132">
        <f>SUM(BK206:BK213)</f>
        <v>62425.689999999995</v>
      </c>
    </row>
    <row r="206" spans="2:65" s="1" customFormat="1" ht="16.5" customHeight="1" x14ac:dyDescent="0.2">
      <c r="B206" s="25"/>
      <c r="C206" s="135" t="s">
        <v>705</v>
      </c>
      <c r="D206" s="135" t="s">
        <v>154</v>
      </c>
      <c r="E206" s="136" t="s">
        <v>1961</v>
      </c>
      <c r="F206" s="137" t="s">
        <v>1962</v>
      </c>
      <c r="G206" s="138" t="s">
        <v>483</v>
      </c>
      <c r="H206" s="139">
        <v>24.54</v>
      </c>
      <c r="I206" s="140">
        <v>577.59</v>
      </c>
      <c r="J206" s="140">
        <f t="shared" ref="J206:J213" si="40">ROUND(I206*H206,2)</f>
        <v>14174.06</v>
      </c>
      <c r="K206" s="141"/>
      <c r="L206" s="25"/>
      <c r="M206" s="142" t="s">
        <v>1</v>
      </c>
      <c r="N206" s="112" t="s">
        <v>38</v>
      </c>
      <c r="O206" s="143">
        <v>0.78</v>
      </c>
      <c r="P206" s="143">
        <f t="shared" ref="P206:P213" si="41">O206*H206</f>
        <v>19.141200000000001</v>
      </c>
      <c r="Q206" s="143">
        <v>5.8679999999999995E-4</v>
      </c>
      <c r="R206" s="143">
        <f t="shared" ref="R206:R213" si="42">Q206*H206</f>
        <v>1.4400071999999998E-2</v>
      </c>
      <c r="S206" s="143">
        <v>0</v>
      </c>
      <c r="T206" s="144">
        <f t="shared" ref="T206:T213" si="43">S206*H206</f>
        <v>0</v>
      </c>
      <c r="AR206" s="145" t="s">
        <v>220</v>
      </c>
      <c r="AT206" s="145" t="s">
        <v>154</v>
      </c>
      <c r="AU206" s="145" t="s">
        <v>82</v>
      </c>
      <c r="AY206" s="13" t="s">
        <v>151</v>
      </c>
      <c r="BE206" s="146">
        <f t="shared" ref="BE206:BE213" si="44">IF(N206="základní",J206,0)</f>
        <v>14174.06</v>
      </c>
      <c r="BF206" s="146">
        <f t="shared" ref="BF206:BF213" si="45">IF(N206="snížená",J206,0)</f>
        <v>0</v>
      </c>
      <c r="BG206" s="146">
        <f t="shared" ref="BG206:BG213" si="46">IF(N206="zákl. přenesená",J206,0)</f>
        <v>0</v>
      </c>
      <c r="BH206" s="146">
        <f t="shared" ref="BH206:BH213" si="47">IF(N206="sníž. přenesená",J206,0)</f>
        <v>0</v>
      </c>
      <c r="BI206" s="146">
        <f t="shared" ref="BI206:BI213" si="48">IF(N206="nulová",J206,0)</f>
        <v>0</v>
      </c>
      <c r="BJ206" s="13" t="s">
        <v>80</v>
      </c>
      <c r="BK206" s="146">
        <f t="shared" ref="BK206:BK213" si="49">ROUND(I206*H206,2)</f>
        <v>14174.06</v>
      </c>
      <c r="BL206" s="13" t="s">
        <v>220</v>
      </c>
      <c r="BM206" s="145" t="s">
        <v>1963</v>
      </c>
    </row>
    <row r="207" spans="2:65" s="1" customFormat="1" ht="16.5" customHeight="1" x14ac:dyDescent="0.2">
      <c r="B207" s="25"/>
      <c r="C207" s="135" t="s">
        <v>707</v>
      </c>
      <c r="D207" s="135" t="s">
        <v>154</v>
      </c>
      <c r="E207" s="136" t="s">
        <v>1964</v>
      </c>
      <c r="F207" s="137" t="s">
        <v>1965</v>
      </c>
      <c r="G207" s="138" t="s">
        <v>483</v>
      </c>
      <c r="H207" s="139">
        <v>30.96</v>
      </c>
      <c r="I207" s="140">
        <v>737.17</v>
      </c>
      <c r="J207" s="140">
        <f t="shared" si="40"/>
        <v>22822.78</v>
      </c>
      <c r="K207" s="141"/>
      <c r="L207" s="25"/>
      <c r="M207" s="142" t="s">
        <v>1</v>
      </c>
      <c r="N207" s="112" t="s">
        <v>38</v>
      </c>
      <c r="O207" s="143">
        <v>0.82699999999999996</v>
      </c>
      <c r="P207" s="143">
        <f t="shared" si="41"/>
        <v>25.603919999999999</v>
      </c>
      <c r="Q207" s="143">
        <v>2.0098999999999998E-3</v>
      </c>
      <c r="R207" s="143">
        <f t="shared" si="42"/>
        <v>6.2226503999999995E-2</v>
      </c>
      <c r="S207" s="143">
        <v>0</v>
      </c>
      <c r="T207" s="144">
        <f t="shared" si="43"/>
        <v>0</v>
      </c>
      <c r="AR207" s="145" t="s">
        <v>220</v>
      </c>
      <c r="AT207" s="145" t="s">
        <v>154</v>
      </c>
      <c r="AU207" s="145" t="s">
        <v>82</v>
      </c>
      <c r="AY207" s="13" t="s">
        <v>151</v>
      </c>
      <c r="BE207" s="146">
        <f t="shared" si="44"/>
        <v>22822.78</v>
      </c>
      <c r="BF207" s="146">
        <f t="shared" si="45"/>
        <v>0</v>
      </c>
      <c r="BG207" s="146">
        <f t="shared" si="46"/>
        <v>0</v>
      </c>
      <c r="BH207" s="146">
        <f t="shared" si="47"/>
        <v>0</v>
      </c>
      <c r="BI207" s="146">
        <f t="shared" si="48"/>
        <v>0</v>
      </c>
      <c r="BJ207" s="13" t="s">
        <v>80</v>
      </c>
      <c r="BK207" s="146">
        <f t="shared" si="49"/>
        <v>22822.78</v>
      </c>
      <c r="BL207" s="13" t="s">
        <v>220</v>
      </c>
      <c r="BM207" s="145" t="s">
        <v>1966</v>
      </c>
    </row>
    <row r="208" spans="2:65" s="1" customFormat="1" ht="16.5" customHeight="1" x14ac:dyDescent="0.2">
      <c r="B208" s="25"/>
      <c r="C208" s="135" t="s">
        <v>709</v>
      </c>
      <c r="D208" s="135" t="s">
        <v>154</v>
      </c>
      <c r="E208" s="136" t="s">
        <v>1967</v>
      </c>
      <c r="F208" s="137" t="s">
        <v>1968</v>
      </c>
      <c r="G208" s="138" t="s">
        <v>483</v>
      </c>
      <c r="H208" s="139">
        <v>29.545999999999999</v>
      </c>
      <c r="I208" s="140">
        <v>531.49</v>
      </c>
      <c r="J208" s="140">
        <f t="shared" si="40"/>
        <v>15703.4</v>
      </c>
      <c r="K208" s="141"/>
      <c r="L208" s="25"/>
      <c r="M208" s="142" t="s">
        <v>1</v>
      </c>
      <c r="N208" s="112" t="s">
        <v>38</v>
      </c>
      <c r="O208" s="143">
        <v>0.72799999999999998</v>
      </c>
      <c r="P208" s="143">
        <f t="shared" si="41"/>
        <v>21.509487999999997</v>
      </c>
      <c r="Q208" s="143">
        <v>4.7649999999999998E-4</v>
      </c>
      <c r="R208" s="143">
        <f t="shared" si="42"/>
        <v>1.4078668999999999E-2</v>
      </c>
      <c r="S208" s="143">
        <v>0</v>
      </c>
      <c r="T208" s="144">
        <f t="shared" si="43"/>
        <v>0</v>
      </c>
      <c r="AR208" s="145" t="s">
        <v>220</v>
      </c>
      <c r="AT208" s="145" t="s">
        <v>154</v>
      </c>
      <c r="AU208" s="145" t="s">
        <v>82</v>
      </c>
      <c r="AY208" s="13" t="s">
        <v>151</v>
      </c>
      <c r="BE208" s="146">
        <f t="shared" si="44"/>
        <v>15703.4</v>
      </c>
      <c r="BF208" s="146">
        <f t="shared" si="45"/>
        <v>0</v>
      </c>
      <c r="BG208" s="146">
        <f t="shared" si="46"/>
        <v>0</v>
      </c>
      <c r="BH208" s="146">
        <f t="shared" si="47"/>
        <v>0</v>
      </c>
      <c r="BI208" s="146">
        <f t="shared" si="48"/>
        <v>0</v>
      </c>
      <c r="BJ208" s="13" t="s">
        <v>80</v>
      </c>
      <c r="BK208" s="146">
        <f t="shared" si="49"/>
        <v>15703.4</v>
      </c>
      <c r="BL208" s="13" t="s">
        <v>220</v>
      </c>
      <c r="BM208" s="145" t="s">
        <v>1969</v>
      </c>
    </row>
    <row r="209" spans="2:65" s="1" customFormat="1" ht="16.5" customHeight="1" x14ac:dyDescent="0.2">
      <c r="B209" s="25"/>
      <c r="C209" s="135" t="s">
        <v>711</v>
      </c>
      <c r="D209" s="135" t="s">
        <v>154</v>
      </c>
      <c r="E209" s="136" t="s">
        <v>1970</v>
      </c>
      <c r="F209" s="137" t="s">
        <v>1971</v>
      </c>
      <c r="G209" s="138" t="s">
        <v>483</v>
      </c>
      <c r="H209" s="139">
        <v>3.048</v>
      </c>
      <c r="I209" s="140">
        <v>610.67999999999995</v>
      </c>
      <c r="J209" s="140">
        <f t="shared" si="40"/>
        <v>1861.35</v>
      </c>
      <c r="K209" s="141"/>
      <c r="L209" s="25"/>
      <c r="M209" s="142" t="s">
        <v>1</v>
      </c>
      <c r="N209" s="112" t="s">
        <v>38</v>
      </c>
      <c r="O209" s="143">
        <v>0.79700000000000004</v>
      </c>
      <c r="P209" s="143">
        <f t="shared" si="41"/>
        <v>2.4292560000000001</v>
      </c>
      <c r="Q209" s="143">
        <v>7.092E-4</v>
      </c>
      <c r="R209" s="143">
        <f t="shared" si="42"/>
        <v>2.1616415999999999E-3</v>
      </c>
      <c r="S209" s="143">
        <v>0</v>
      </c>
      <c r="T209" s="144">
        <f t="shared" si="43"/>
        <v>0</v>
      </c>
      <c r="AR209" s="145" t="s">
        <v>220</v>
      </c>
      <c r="AT209" s="145" t="s">
        <v>154</v>
      </c>
      <c r="AU209" s="145" t="s">
        <v>82</v>
      </c>
      <c r="AY209" s="13" t="s">
        <v>151</v>
      </c>
      <c r="BE209" s="146">
        <f t="shared" si="44"/>
        <v>1861.35</v>
      </c>
      <c r="BF209" s="146">
        <f t="shared" si="45"/>
        <v>0</v>
      </c>
      <c r="BG209" s="146">
        <f t="shared" si="46"/>
        <v>0</v>
      </c>
      <c r="BH209" s="146">
        <f t="shared" si="47"/>
        <v>0</v>
      </c>
      <c r="BI209" s="146">
        <f t="shared" si="48"/>
        <v>0</v>
      </c>
      <c r="BJ209" s="13" t="s">
        <v>80</v>
      </c>
      <c r="BK209" s="146">
        <f t="shared" si="49"/>
        <v>1861.35</v>
      </c>
      <c r="BL209" s="13" t="s">
        <v>220</v>
      </c>
      <c r="BM209" s="145" t="s">
        <v>1972</v>
      </c>
    </row>
    <row r="210" spans="2:65" s="1" customFormat="1" ht="16.5" customHeight="1" x14ac:dyDescent="0.2">
      <c r="B210" s="25"/>
      <c r="C210" s="135" t="s">
        <v>713</v>
      </c>
      <c r="D210" s="135" t="s">
        <v>154</v>
      </c>
      <c r="E210" s="136" t="s">
        <v>1973</v>
      </c>
      <c r="F210" s="137" t="s">
        <v>1974</v>
      </c>
      <c r="G210" s="138" t="s">
        <v>483</v>
      </c>
      <c r="H210" s="139">
        <v>3</v>
      </c>
      <c r="I210" s="140">
        <v>802.31</v>
      </c>
      <c r="J210" s="140">
        <f t="shared" si="40"/>
        <v>2406.9299999999998</v>
      </c>
      <c r="K210" s="141"/>
      <c r="L210" s="25"/>
      <c r="M210" s="142" t="s">
        <v>1</v>
      </c>
      <c r="N210" s="112" t="s">
        <v>38</v>
      </c>
      <c r="O210" s="143">
        <v>0.83199999999999996</v>
      </c>
      <c r="P210" s="143">
        <f t="shared" si="41"/>
        <v>2.496</v>
      </c>
      <c r="Q210" s="143">
        <v>2.2361999999999998E-3</v>
      </c>
      <c r="R210" s="143">
        <f t="shared" si="42"/>
        <v>6.7085999999999995E-3</v>
      </c>
      <c r="S210" s="143">
        <v>0</v>
      </c>
      <c r="T210" s="144">
        <f t="shared" si="43"/>
        <v>0</v>
      </c>
      <c r="AR210" s="145" t="s">
        <v>220</v>
      </c>
      <c r="AT210" s="145" t="s">
        <v>154</v>
      </c>
      <c r="AU210" s="145" t="s">
        <v>82</v>
      </c>
      <c r="AY210" s="13" t="s">
        <v>151</v>
      </c>
      <c r="BE210" s="146">
        <f t="shared" si="44"/>
        <v>2406.9299999999998</v>
      </c>
      <c r="BF210" s="146">
        <f t="shared" si="45"/>
        <v>0</v>
      </c>
      <c r="BG210" s="146">
        <f t="shared" si="46"/>
        <v>0</v>
      </c>
      <c r="BH210" s="146">
        <f t="shared" si="47"/>
        <v>0</v>
      </c>
      <c r="BI210" s="146">
        <f t="shared" si="48"/>
        <v>0</v>
      </c>
      <c r="BJ210" s="13" t="s">
        <v>80</v>
      </c>
      <c r="BK210" s="146">
        <f t="shared" si="49"/>
        <v>2406.9299999999998</v>
      </c>
      <c r="BL210" s="13" t="s">
        <v>220</v>
      </c>
      <c r="BM210" s="145" t="s">
        <v>1975</v>
      </c>
    </row>
    <row r="211" spans="2:65" s="1" customFormat="1" ht="16.5" customHeight="1" x14ac:dyDescent="0.2">
      <c r="B211" s="25"/>
      <c r="C211" s="135" t="s">
        <v>715</v>
      </c>
      <c r="D211" s="135" t="s">
        <v>154</v>
      </c>
      <c r="E211" s="136" t="s">
        <v>1976</v>
      </c>
      <c r="F211" s="137" t="s">
        <v>1977</v>
      </c>
      <c r="G211" s="138" t="s">
        <v>157</v>
      </c>
      <c r="H211" s="139">
        <v>3</v>
      </c>
      <c r="I211" s="140">
        <v>954.27</v>
      </c>
      <c r="J211" s="140">
        <f t="shared" si="40"/>
        <v>2862.81</v>
      </c>
      <c r="K211" s="141"/>
      <c r="L211" s="25"/>
      <c r="M211" s="142" t="s">
        <v>1</v>
      </c>
      <c r="N211" s="112" t="s">
        <v>38</v>
      </c>
      <c r="O211" s="143">
        <v>0.17699999999999999</v>
      </c>
      <c r="P211" s="143">
        <f t="shared" si="41"/>
        <v>0.53099999999999992</v>
      </c>
      <c r="Q211" s="143">
        <v>2.8499999999999999E-4</v>
      </c>
      <c r="R211" s="143">
        <f t="shared" si="42"/>
        <v>8.5499999999999997E-4</v>
      </c>
      <c r="S211" s="143">
        <v>0</v>
      </c>
      <c r="T211" s="144">
        <f t="shared" si="43"/>
        <v>0</v>
      </c>
      <c r="AR211" s="145" t="s">
        <v>220</v>
      </c>
      <c r="AT211" s="145" t="s">
        <v>154</v>
      </c>
      <c r="AU211" s="145" t="s">
        <v>82</v>
      </c>
      <c r="AY211" s="13" t="s">
        <v>151</v>
      </c>
      <c r="BE211" s="146">
        <f t="shared" si="44"/>
        <v>2862.81</v>
      </c>
      <c r="BF211" s="146">
        <f t="shared" si="45"/>
        <v>0</v>
      </c>
      <c r="BG211" s="146">
        <f t="shared" si="46"/>
        <v>0</v>
      </c>
      <c r="BH211" s="146">
        <f t="shared" si="47"/>
        <v>0</v>
      </c>
      <c r="BI211" s="146">
        <f t="shared" si="48"/>
        <v>0</v>
      </c>
      <c r="BJ211" s="13" t="s">
        <v>80</v>
      </c>
      <c r="BK211" s="146">
        <f t="shared" si="49"/>
        <v>2862.81</v>
      </c>
      <c r="BL211" s="13" t="s">
        <v>220</v>
      </c>
      <c r="BM211" s="145" t="s">
        <v>1978</v>
      </c>
    </row>
    <row r="212" spans="2:65" s="1" customFormat="1" ht="21.75" customHeight="1" x14ac:dyDescent="0.2">
      <c r="B212" s="25"/>
      <c r="C212" s="135" t="s">
        <v>717</v>
      </c>
      <c r="D212" s="135" t="s">
        <v>154</v>
      </c>
      <c r="E212" s="136" t="s">
        <v>1979</v>
      </c>
      <c r="F212" s="137" t="s">
        <v>1980</v>
      </c>
      <c r="G212" s="138" t="s">
        <v>483</v>
      </c>
      <c r="H212" s="139">
        <v>91.093999999999994</v>
      </c>
      <c r="I212" s="140">
        <v>27.63</v>
      </c>
      <c r="J212" s="140">
        <f t="shared" si="40"/>
        <v>2516.9299999999998</v>
      </c>
      <c r="K212" s="141"/>
      <c r="L212" s="25"/>
      <c r="M212" s="142" t="s">
        <v>1</v>
      </c>
      <c r="N212" s="112" t="s">
        <v>38</v>
      </c>
      <c r="O212" s="143">
        <v>4.8000000000000001E-2</v>
      </c>
      <c r="P212" s="143">
        <f t="shared" si="41"/>
        <v>4.3725119999999995</v>
      </c>
      <c r="Q212" s="143">
        <v>0</v>
      </c>
      <c r="R212" s="143">
        <f t="shared" si="42"/>
        <v>0</v>
      </c>
      <c r="S212" s="143">
        <v>0</v>
      </c>
      <c r="T212" s="144">
        <f t="shared" si="43"/>
        <v>0</v>
      </c>
      <c r="AR212" s="145" t="s">
        <v>220</v>
      </c>
      <c r="AT212" s="145" t="s">
        <v>154</v>
      </c>
      <c r="AU212" s="145" t="s">
        <v>82</v>
      </c>
      <c r="AY212" s="13" t="s">
        <v>151</v>
      </c>
      <c r="BE212" s="146">
        <f t="shared" si="44"/>
        <v>2516.9299999999998</v>
      </c>
      <c r="BF212" s="146">
        <f t="shared" si="45"/>
        <v>0</v>
      </c>
      <c r="BG212" s="146">
        <f t="shared" si="46"/>
        <v>0</v>
      </c>
      <c r="BH212" s="146">
        <f t="shared" si="47"/>
        <v>0</v>
      </c>
      <c r="BI212" s="146">
        <f t="shared" si="48"/>
        <v>0</v>
      </c>
      <c r="BJ212" s="13" t="s">
        <v>80</v>
      </c>
      <c r="BK212" s="146">
        <f t="shared" si="49"/>
        <v>2516.9299999999998</v>
      </c>
      <c r="BL212" s="13" t="s">
        <v>220</v>
      </c>
      <c r="BM212" s="145" t="s">
        <v>1981</v>
      </c>
    </row>
    <row r="213" spans="2:65" s="1" customFormat="1" ht="24.2" customHeight="1" x14ac:dyDescent="0.2">
      <c r="B213" s="25"/>
      <c r="C213" s="135" t="s">
        <v>719</v>
      </c>
      <c r="D213" s="135" t="s">
        <v>154</v>
      </c>
      <c r="E213" s="136" t="s">
        <v>1982</v>
      </c>
      <c r="F213" s="137" t="s">
        <v>1983</v>
      </c>
      <c r="G213" s="138" t="s">
        <v>209</v>
      </c>
      <c r="H213" s="139">
        <v>0.1</v>
      </c>
      <c r="I213" s="140">
        <v>774.3</v>
      </c>
      <c r="J213" s="140">
        <f t="shared" si="40"/>
        <v>77.430000000000007</v>
      </c>
      <c r="K213" s="141"/>
      <c r="L213" s="25"/>
      <c r="M213" s="142" t="s">
        <v>1</v>
      </c>
      <c r="N213" s="112" t="s">
        <v>38</v>
      </c>
      <c r="O213" s="143">
        <v>1.47</v>
      </c>
      <c r="P213" s="143">
        <f t="shared" si="41"/>
        <v>0.14699999999999999</v>
      </c>
      <c r="Q213" s="143">
        <v>0</v>
      </c>
      <c r="R213" s="143">
        <f t="shared" si="42"/>
        <v>0</v>
      </c>
      <c r="S213" s="143">
        <v>0</v>
      </c>
      <c r="T213" s="144">
        <f t="shared" si="43"/>
        <v>0</v>
      </c>
      <c r="AR213" s="145" t="s">
        <v>220</v>
      </c>
      <c r="AT213" s="145" t="s">
        <v>154</v>
      </c>
      <c r="AU213" s="145" t="s">
        <v>82</v>
      </c>
      <c r="AY213" s="13" t="s">
        <v>151</v>
      </c>
      <c r="BE213" s="146">
        <f t="shared" si="44"/>
        <v>77.430000000000007</v>
      </c>
      <c r="BF213" s="146">
        <f t="shared" si="45"/>
        <v>0</v>
      </c>
      <c r="BG213" s="146">
        <f t="shared" si="46"/>
        <v>0</v>
      </c>
      <c r="BH213" s="146">
        <f t="shared" si="47"/>
        <v>0</v>
      </c>
      <c r="BI213" s="146">
        <f t="shared" si="48"/>
        <v>0</v>
      </c>
      <c r="BJ213" s="13" t="s">
        <v>80</v>
      </c>
      <c r="BK213" s="146">
        <f t="shared" si="49"/>
        <v>77.430000000000007</v>
      </c>
      <c r="BL213" s="13" t="s">
        <v>220</v>
      </c>
      <c r="BM213" s="145" t="s">
        <v>1984</v>
      </c>
    </row>
    <row r="214" spans="2:65" s="11" customFormat="1" ht="22.9" customHeight="1" x14ac:dyDescent="0.2">
      <c r="B214" s="124"/>
      <c r="D214" s="125" t="s">
        <v>72</v>
      </c>
      <c r="E214" s="133" t="s">
        <v>1985</v>
      </c>
      <c r="F214" s="133" t="s">
        <v>1986</v>
      </c>
      <c r="J214" s="134">
        <f>BK214</f>
        <v>269526.42</v>
      </c>
      <c r="L214" s="124"/>
      <c r="M214" s="128"/>
      <c r="P214" s="129">
        <f>SUM(P215:P230)</f>
        <v>302.44567499999999</v>
      </c>
      <c r="R214" s="129">
        <f>SUM(R215:R230)</f>
        <v>0.58519648408000002</v>
      </c>
      <c r="T214" s="130">
        <f>SUM(T215:T230)</f>
        <v>0</v>
      </c>
      <c r="AR214" s="125" t="s">
        <v>82</v>
      </c>
      <c r="AT214" s="131" t="s">
        <v>72</v>
      </c>
      <c r="AU214" s="131" t="s">
        <v>80</v>
      </c>
      <c r="AY214" s="125" t="s">
        <v>151</v>
      </c>
      <c r="BK214" s="132">
        <f>SUM(BK215:BK230)</f>
        <v>269526.42</v>
      </c>
    </row>
    <row r="215" spans="2:65" s="1" customFormat="1" ht="24.2" customHeight="1" x14ac:dyDescent="0.2">
      <c r="B215" s="25"/>
      <c r="C215" s="135" t="s">
        <v>721</v>
      </c>
      <c r="D215" s="135" t="s">
        <v>154</v>
      </c>
      <c r="E215" s="136" t="s">
        <v>1987</v>
      </c>
      <c r="F215" s="137" t="s">
        <v>1988</v>
      </c>
      <c r="G215" s="138" t="s">
        <v>483</v>
      </c>
      <c r="H215" s="139">
        <v>19.271999999999998</v>
      </c>
      <c r="I215" s="140">
        <v>716.68</v>
      </c>
      <c r="J215" s="140">
        <f t="shared" ref="J215:J230" si="50">ROUND(I215*H215,2)</f>
        <v>13811.86</v>
      </c>
      <c r="K215" s="141"/>
      <c r="L215" s="25"/>
      <c r="M215" s="142" t="s">
        <v>1</v>
      </c>
      <c r="N215" s="112" t="s">
        <v>38</v>
      </c>
      <c r="O215" s="143">
        <v>0.222</v>
      </c>
      <c r="P215" s="143">
        <f t="shared" ref="P215:P230" si="51">O215*H215</f>
        <v>4.278384</v>
      </c>
      <c r="Q215" s="143">
        <v>1.36539E-3</v>
      </c>
      <c r="R215" s="143">
        <f t="shared" ref="R215:R230" si="52">Q215*H215</f>
        <v>2.6313796079999997E-2</v>
      </c>
      <c r="S215" s="143">
        <v>0</v>
      </c>
      <c r="T215" s="144">
        <f t="shared" ref="T215:T230" si="53">S215*H215</f>
        <v>0</v>
      </c>
      <c r="AR215" s="145" t="s">
        <v>220</v>
      </c>
      <c r="AT215" s="145" t="s">
        <v>154</v>
      </c>
      <c r="AU215" s="145" t="s">
        <v>82</v>
      </c>
      <c r="AY215" s="13" t="s">
        <v>151</v>
      </c>
      <c r="BE215" s="146">
        <f t="shared" ref="BE215:BE230" si="54">IF(N215="základní",J215,0)</f>
        <v>13811.86</v>
      </c>
      <c r="BF215" s="146">
        <f t="shared" ref="BF215:BF230" si="55">IF(N215="snížená",J215,0)</f>
        <v>0</v>
      </c>
      <c r="BG215" s="146">
        <f t="shared" ref="BG215:BG230" si="56">IF(N215="zákl. přenesená",J215,0)</f>
        <v>0</v>
      </c>
      <c r="BH215" s="146">
        <f t="shared" ref="BH215:BH230" si="57">IF(N215="sníž. přenesená",J215,0)</f>
        <v>0</v>
      </c>
      <c r="BI215" s="146">
        <f t="shared" ref="BI215:BI230" si="58">IF(N215="nulová",J215,0)</f>
        <v>0</v>
      </c>
      <c r="BJ215" s="13" t="s">
        <v>80</v>
      </c>
      <c r="BK215" s="146">
        <f t="shared" ref="BK215:BK230" si="59">ROUND(I215*H215,2)</f>
        <v>13811.86</v>
      </c>
      <c r="BL215" s="13" t="s">
        <v>220</v>
      </c>
      <c r="BM215" s="145" t="s">
        <v>1989</v>
      </c>
    </row>
    <row r="216" spans="2:65" s="1" customFormat="1" ht="24.2" customHeight="1" x14ac:dyDescent="0.2">
      <c r="B216" s="25"/>
      <c r="C216" s="135" t="s">
        <v>723</v>
      </c>
      <c r="D216" s="135" t="s">
        <v>154</v>
      </c>
      <c r="E216" s="136" t="s">
        <v>1990</v>
      </c>
      <c r="F216" s="137" t="s">
        <v>1991</v>
      </c>
      <c r="G216" s="138" t="s">
        <v>483</v>
      </c>
      <c r="H216" s="139">
        <v>304.15199999999999</v>
      </c>
      <c r="I216" s="140">
        <v>523.71</v>
      </c>
      <c r="J216" s="140">
        <f t="shared" si="50"/>
        <v>159287.44</v>
      </c>
      <c r="K216" s="141"/>
      <c r="L216" s="25"/>
      <c r="M216" s="142" t="s">
        <v>1</v>
      </c>
      <c r="N216" s="112" t="s">
        <v>38</v>
      </c>
      <c r="O216" s="143">
        <v>0.69599999999999995</v>
      </c>
      <c r="P216" s="143">
        <f t="shared" si="51"/>
        <v>211.68979199999998</v>
      </c>
      <c r="Q216" s="143">
        <v>1.4411999999999999E-3</v>
      </c>
      <c r="R216" s="143">
        <f t="shared" si="52"/>
        <v>0.43834386239999995</v>
      </c>
      <c r="S216" s="143">
        <v>0</v>
      </c>
      <c r="T216" s="144">
        <f t="shared" si="53"/>
        <v>0</v>
      </c>
      <c r="AR216" s="145" t="s">
        <v>220</v>
      </c>
      <c r="AT216" s="145" t="s">
        <v>154</v>
      </c>
      <c r="AU216" s="145" t="s">
        <v>82</v>
      </c>
      <c r="AY216" s="13" t="s">
        <v>151</v>
      </c>
      <c r="BE216" s="146">
        <f t="shared" si="54"/>
        <v>159287.44</v>
      </c>
      <c r="BF216" s="146">
        <f t="shared" si="55"/>
        <v>0</v>
      </c>
      <c r="BG216" s="146">
        <f t="shared" si="56"/>
        <v>0</v>
      </c>
      <c r="BH216" s="146">
        <f t="shared" si="57"/>
        <v>0</v>
      </c>
      <c r="BI216" s="146">
        <f t="shared" si="58"/>
        <v>0</v>
      </c>
      <c r="BJ216" s="13" t="s">
        <v>80</v>
      </c>
      <c r="BK216" s="146">
        <f t="shared" si="59"/>
        <v>159287.44</v>
      </c>
      <c r="BL216" s="13" t="s">
        <v>220</v>
      </c>
      <c r="BM216" s="145" t="s">
        <v>1992</v>
      </c>
    </row>
    <row r="217" spans="2:65" s="1" customFormat="1" ht="37.9" customHeight="1" x14ac:dyDescent="0.2">
      <c r="B217" s="25"/>
      <c r="C217" s="135" t="s">
        <v>725</v>
      </c>
      <c r="D217" s="135" t="s">
        <v>154</v>
      </c>
      <c r="E217" s="136" t="s">
        <v>1993</v>
      </c>
      <c r="F217" s="137" t="s">
        <v>1994</v>
      </c>
      <c r="G217" s="138" t="s">
        <v>483</v>
      </c>
      <c r="H217" s="139">
        <v>188.292</v>
      </c>
      <c r="I217" s="140">
        <v>78.290000000000006</v>
      </c>
      <c r="J217" s="140">
        <f t="shared" si="50"/>
        <v>14741.38</v>
      </c>
      <c r="K217" s="141"/>
      <c r="L217" s="25"/>
      <c r="M217" s="142" t="s">
        <v>1</v>
      </c>
      <c r="N217" s="112" t="s">
        <v>38</v>
      </c>
      <c r="O217" s="143">
        <v>0.10299999999999999</v>
      </c>
      <c r="P217" s="143">
        <f t="shared" si="51"/>
        <v>19.394075999999998</v>
      </c>
      <c r="Q217" s="143">
        <v>6.7399999999999998E-5</v>
      </c>
      <c r="R217" s="143">
        <f t="shared" si="52"/>
        <v>1.26908808E-2</v>
      </c>
      <c r="S217" s="143">
        <v>0</v>
      </c>
      <c r="T217" s="144">
        <f t="shared" si="53"/>
        <v>0</v>
      </c>
      <c r="AR217" s="145" t="s">
        <v>220</v>
      </c>
      <c r="AT217" s="145" t="s">
        <v>154</v>
      </c>
      <c r="AU217" s="145" t="s">
        <v>82</v>
      </c>
      <c r="AY217" s="13" t="s">
        <v>151</v>
      </c>
      <c r="BE217" s="146">
        <f t="shared" si="54"/>
        <v>14741.38</v>
      </c>
      <c r="BF217" s="146">
        <f t="shared" si="55"/>
        <v>0</v>
      </c>
      <c r="BG217" s="146">
        <f t="shared" si="56"/>
        <v>0</v>
      </c>
      <c r="BH217" s="146">
        <f t="shared" si="57"/>
        <v>0</v>
      </c>
      <c r="BI217" s="146">
        <f t="shared" si="58"/>
        <v>0</v>
      </c>
      <c r="BJ217" s="13" t="s">
        <v>80</v>
      </c>
      <c r="BK217" s="146">
        <f t="shared" si="59"/>
        <v>14741.38</v>
      </c>
      <c r="BL217" s="13" t="s">
        <v>220</v>
      </c>
      <c r="BM217" s="145" t="s">
        <v>1995</v>
      </c>
    </row>
    <row r="218" spans="2:65" s="1" customFormat="1" ht="37.9" customHeight="1" x14ac:dyDescent="0.2">
      <c r="B218" s="25"/>
      <c r="C218" s="135" t="s">
        <v>727</v>
      </c>
      <c r="D218" s="135" t="s">
        <v>154</v>
      </c>
      <c r="E218" s="136" t="s">
        <v>1996</v>
      </c>
      <c r="F218" s="137" t="s">
        <v>1997</v>
      </c>
      <c r="G218" s="138" t="s">
        <v>483</v>
      </c>
      <c r="H218" s="139">
        <v>115.86</v>
      </c>
      <c r="I218" s="140">
        <v>175.03</v>
      </c>
      <c r="J218" s="140">
        <f t="shared" si="50"/>
        <v>20278.98</v>
      </c>
      <c r="K218" s="141"/>
      <c r="L218" s="25"/>
      <c r="M218" s="142" t="s">
        <v>1</v>
      </c>
      <c r="N218" s="112" t="s">
        <v>38</v>
      </c>
      <c r="O218" s="143">
        <v>0.11799999999999999</v>
      </c>
      <c r="P218" s="143">
        <f t="shared" si="51"/>
        <v>13.671479999999999</v>
      </c>
      <c r="Q218" s="143">
        <v>2.4078000000000001E-4</v>
      </c>
      <c r="R218" s="143">
        <f t="shared" si="52"/>
        <v>2.7896770800000002E-2</v>
      </c>
      <c r="S218" s="143">
        <v>0</v>
      </c>
      <c r="T218" s="144">
        <f t="shared" si="53"/>
        <v>0</v>
      </c>
      <c r="AR218" s="145" t="s">
        <v>220</v>
      </c>
      <c r="AT218" s="145" t="s">
        <v>154</v>
      </c>
      <c r="AU218" s="145" t="s">
        <v>82</v>
      </c>
      <c r="AY218" s="13" t="s">
        <v>151</v>
      </c>
      <c r="BE218" s="146">
        <f t="shared" si="54"/>
        <v>20278.98</v>
      </c>
      <c r="BF218" s="146">
        <f t="shared" si="55"/>
        <v>0</v>
      </c>
      <c r="BG218" s="146">
        <f t="shared" si="56"/>
        <v>0</v>
      </c>
      <c r="BH218" s="146">
        <f t="shared" si="57"/>
        <v>0</v>
      </c>
      <c r="BI218" s="146">
        <f t="shared" si="58"/>
        <v>0</v>
      </c>
      <c r="BJ218" s="13" t="s">
        <v>80</v>
      </c>
      <c r="BK218" s="146">
        <f t="shared" si="59"/>
        <v>20278.98</v>
      </c>
      <c r="BL218" s="13" t="s">
        <v>220</v>
      </c>
      <c r="BM218" s="145" t="s">
        <v>1998</v>
      </c>
    </row>
    <row r="219" spans="2:65" s="1" customFormat="1" ht="24.2" customHeight="1" x14ac:dyDescent="0.2">
      <c r="B219" s="25"/>
      <c r="C219" s="135" t="s">
        <v>366</v>
      </c>
      <c r="D219" s="135" t="s">
        <v>154</v>
      </c>
      <c r="E219" s="136" t="s">
        <v>1999</v>
      </c>
      <c r="F219" s="137" t="s">
        <v>2000</v>
      </c>
      <c r="G219" s="138" t="s">
        <v>157</v>
      </c>
      <c r="H219" s="139">
        <v>5</v>
      </c>
      <c r="I219" s="140">
        <v>495.86</v>
      </c>
      <c r="J219" s="140">
        <f t="shared" si="50"/>
        <v>2479.3000000000002</v>
      </c>
      <c r="K219" s="141"/>
      <c r="L219" s="25"/>
      <c r="M219" s="142" t="s">
        <v>1</v>
      </c>
      <c r="N219" s="112" t="s">
        <v>38</v>
      </c>
      <c r="O219" s="143">
        <v>0.22700000000000001</v>
      </c>
      <c r="P219" s="143">
        <f t="shared" si="51"/>
        <v>1.135</v>
      </c>
      <c r="Q219" s="143">
        <v>5.1957000000000001E-4</v>
      </c>
      <c r="R219" s="143">
        <f t="shared" si="52"/>
        <v>2.5978500000000001E-3</v>
      </c>
      <c r="S219" s="143">
        <v>0</v>
      </c>
      <c r="T219" s="144">
        <f t="shared" si="53"/>
        <v>0</v>
      </c>
      <c r="AR219" s="145" t="s">
        <v>220</v>
      </c>
      <c r="AT219" s="145" t="s">
        <v>154</v>
      </c>
      <c r="AU219" s="145" t="s">
        <v>82</v>
      </c>
      <c r="AY219" s="13" t="s">
        <v>151</v>
      </c>
      <c r="BE219" s="146">
        <f t="shared" si="54"/>
        <v>2479.3000000000002</v>
      </c>
      <c r="BF219" s="146">
        <f t="shared" si="55"/>
        <v>0</v>
      </c>
      <c r="BG219" s="146">
        <f t="shared" si="56"/>
        <v>0</v>
      </c>
      <c r="BH219" s="146">
        <f t="shared" si="57"/>
        <v>0</v>
      </c>
      <c r="BI219" s="146">
        <f t="shared" si="58"/>
        <v>0</v>
      </c>
      <c r="BJ219" s="13" t="s">
        <v>80</v>
      </c>
      <c r="BK219" s="146">
        <f t="shared" si="59"/>
        <v>2479.3000000000002</v>
      </c>
      <c r="BL219" s="13" t="s">
        <v>220</v>
      </c>
      <c r="BM219" s="145" t="s">
        <v>2001</v>
      </c>
    </row>
    <row r="220" spans="2:65" s="1" customFormat="1" ht="16.5" customHeight="1" x14ac:dyDescent="0.2">
      <c r="B220" s="25"/>
      <c r="C220" s="135" t="s">
        <v>370</v>
      </c>
      <c r="D220" s="135" t="s">
        <v>154</v>
      </c>
      <c r="E220" s="136" t="s">
        <v>2002</v>
      </c>
      <c r="F220" s="137" t="s">
        <v>2003</v>
      </c>
      <c r="G220" s="138" t="s">
        <v>157</v>
      </c>
      <c r="H220" s="139">
        <v>5</v>
      </c>
      <c r="I220" s="140">
        <v>565.04</v>
      </c>
      <c r="J220" s="140">
        <f t="shared" si="50"/>
        <v>2825.2</v>
      </c>
      <c r="K220" s="141"/>
      <c r="L220" s="25"/>
      <c r="M220" s="142" t="s">
        <v>1</v>
      </c>
      <c r="N220" s="112" t="s">
        <v>38</v>
      </c>
      <c r="O220" s="143">
        <v>0.16500000000000001</v>
      </c>
      <c r="P220" s="143">
        <f t="shared" si="51"/>
        <v>0.82500000000000007</v>
      </c>
      <c r="Q220" s="143">
        <v>2.8626880000000001E-4</v>
      </c>
      <c r="R220" s="143">
        <f t="shared" si="52"/>
        <v>1.431344E-3</v>
      </c>
      <c r="S220" s="143">
        <v>0</v>
      </c>
      <c r="T220" s="144">
        <f t="shared" si="53"/>
        <v>0</v>
      </c>
      <c r="AR220" s="145" t="s">
        <v>220</v>
      </c>
      <c r="AT220" s="145" t="s">
        <v>154</v>
      </c>
      <c r="AU220" s="145" t="s">
        <v>82</v>
      </c>
      <c r="AY220" s="13" t="s">
        <v>151</v>
      </c>
      <c r="BE220" s="146">
        <f t="shared" si="54"/>
        <v>2825.2</v>
      </c>
      <c r="BF220" s="146">
        <f t="shared" si="55"/>
        <v>0</v>
      </c>
      <c r="BG220" s="146">
        <f t="shared" si="56"/>
        <v>0</v>
      </c>
      <c r="BH220" s="146">
        <f t="shared" si="57"/>
        <v>0</v>
      </c>
      <c r="BI220" s="146">
        <f t="shared" si="58"/>
        <v>0</v>
      </c>
      <c r="BJ220" s="13" t="s">
        <v>80</v>
      </c>
      <c r="BK220" s="146">
        <f t="shared" si="59"/>
        <v>2825.2</v>
      </c>
      <c r="BL220" s="13" t="s">
        <v>220</v>
      </c>
      <c r="BM220" s="145" t="s">
        <v>2004</v>
      </c>
    </row>
    <row r="221" spans="2:65" s="1" customFormat="1" ht="21.75" customHeight="1" x14ac:dyDescent="0.2">
      <c r="B221" s="25"/>
      <c r="C221" s="135" t="s">
        <v>374</v>
      </c>
      <c r="D221" s="135" t="s">
        <v>154</v>
      </c>
      <c r="E221" s="136" t="s">
        <v>2005</v>
      </c>
      <c r="F221" s="137" t="s">
        <v>2006</v>
      </c>
      <c r="G221" s="138" t="s">
        <v>157</v>
      </c>
      <c r="H221" s="139">
        <v>10</v>
      </c>
      <c r="I221" s="140">
        <v>130.86000000000001</v>
      </c>
      <c r="J221" s="140">
        <f t="shared" si="50"/>
        <v>1308.5999999999999</v>
      </c>
      <c r="K221" s="141"/>
      <c r="L221" s="25"/>
      <c r="M221" s="142" t="s">
        <v>1</v>
      </c>
      <c r="N221" s="112" t="s">
        <v>38</v>
      </c>
      <c r="O221" s="143">
        <v>0.22700000000000001</v>
      </c>
      <c r="P221" s="143">
        <f t="shared" si="51"/>
        <v>2.27</v>
      </c>
      <c r="Q221" s="143">
        <v>1.9570000000000001E-5</v>
      </c>
      <c r="R221" s="143">
        <f t="shared" si="52"/>
        <v>1.9570000000000001E-4</v>
      </c>
      <c r="S221" s="143">
        <v>0</v>
      </c>
      <c r="T221" s="144">
        <f t="shared" si="53"/>
        <v>0</v>
      </c>
      <c r="AR221" s="145" t="s">
        <v>220</v>
      </c>
      <c r="AT221" s="145" t="s">
        <v>154</v>
      </c>
      <c r="AU221" s="145" t="s">
        <v>82</v>
      </c>
      <c r="AY221" s="13" t="s">
        <v>151</v>
      </c>
      <c r="BE221" s="146">
        <f t="shared" si="54"/>
        <v>1308.5999999999999</v>
      </c>
      <c r="BF221" s="146">
        <f t="shared" si="55"/>
        <v>0</v>
      </c>
      <c r="BG221" s="146">
        <f t="shared" si="56"/>
        <v>0</v>
      </c>
      <c r="BH221" s="146">
        <f t="shared" si="57"/>
        <v>0</v>
      </c>
      <c r="BI221" s="146">
        <f t="shared" si="58"/>
        <v>0</v>
      </c>
      <c r="BJ221" s="13" t="s">
        <v>80</v>
      </c>
      <c r="BK221" s="146">
        <f t="shared" si="59"/>
        <v>1308.5999999999999</v>
      </c>
      <c r="BL221" s="13" t="s">
        <v>220</v>
      </c>
      <c r="BM221" s="145" t="s">
        <v>2007</v>
      </c>
    </row>
    <row r="222" spans="2:65" s="1" customFormat="1" ht="21.75" customHeight="1" x14ac:dyDescent="0.2">
      <c r="B222" s="25"/>
      <c r="C222" s="150" t="s">
        <v>394</v>
      </c>
      <c r="D222" s="150" t="s">
        <v>313</v>
      </c>
      <c r="E222" s="151" t="s">
        <v>2008</v>
      </c>
      <c r="F222" s="152" t="s">
        <v>2009</v>
      </c>
      <c r="G222" s="153" t="s">
        <v>157</v>
      </c>
      <c r="H222" s="154">
        <v>10</v>
      </c>
      <c r="I222" s="155">
        <v>494</v>
      </c>
      <c r="J222" s="155">
        <f t="shared" si="50"/>
        <v>4940</v>
      </c>
      <c r="K222" s="156"/>
      <c r="L222" s="157"/>
      <c r="M222" s="158" t="s">
        <v>1</v>
      </c>
      <c r="N222" s="159" t="s">
        <v>38</v>
      </c>
      <c r="O222" s="143">
        <v>0</v>
      </c>
      <c r="P222" s="143">
        <f t="shared" si="51"/>
        <v>0</v>
      </c>
      <c r="Q222" s="143">
        <v>4.8000000000000001E-4</v>
      </c>
      <c r="R222" s="143">
        <f t="shared" si="52"/>
        <v>4.8000000000000004E-3</v>
      </c>
      <c r="S222" s="143">
        <v>0</v>
      </c>
      <c r="T222" s="144">
        <f t="shared" si="53"/>
        <v>0</v>
      </c>
      <c r="AR222" s="145" t="s">
        <v>286</v>
      </c>
      <c r="AT222" s="145" t="s">
        <v>313</v>
      </c>
      <c r="AU222" s="145" t="s">
        <v>82</v>
      </c>
      <c r="AY222" s="13" t="s">
        <v>151</v>
      </c>
      <c r="BE222" s="146">
        <f t="shared" si="54"/>
        <v>4940</v>
      </c>
      <c r="BF222" s="146">
        <f t="shared" si="55"/>
        <v>0</v>
      </c>
      <c r="BG222" s="146">
        <f t="shared" si="56"/>
        <v>0</v>
      </c>
      <c r="BH222" s="146">
        <f t="shared" si="57"/>
        <v>0</v>
      </c>
      <c r="BI222" s="146">
        <f t="shared" si="58"/>
        <v>0</v>
      </c>
      <c r="BJ222" s="13" t="s">
        <v>80</v>
      </c>
      <c r="BK222" s="146">
        <f t="shared" si="59"/>
        <v>4940</v>
      </c>
      <c r="BL222" s="13" t="s">
        <v>220</v>
      </c>
      <c r="BM222" s="145" t="s">
        <v>2010</v>
      </c>
    </row>
    <row r="223" spans="2:65" s="1" customFormat="1" ht="21.75" customHeight="1" x14ac:dyDescent="0.2">
      <c r="B223" s="25"/>
      <c r="C223" s="135" t="s">
        <v>398</v>
      </c>
      <c r="D223" s="135" t="s">
        <v>154</v>
      </c>
      <c r="E223" s="136" t="s">
        <v>2011</v>
      </c>
      <c r="F223" s="137" t="s">
        <v>2012</v>
      </c>
      <c r="G223" s="138" t="s">
        <v>157</v>
      </c>
      <c r="H223" s="139">
        <v>1</v>
      </c>
      <c r="I223" s="140">
        <v>154.35</v>
      </c>
      <c r="J223" s="140">
        <f t="shared" si="50"/>
        <v>154.35</v>
      </c>
      <c r="K223" s="141"/>
      <c r="L223" s="25"/>
      <c r="M223" s="142" t="s">
        <v>1</v>
      </c>
      <c r="N223" s="112" t="s">
        <v>38</v>
      </c>
      <c r="O223" s="143">
        <v>0.26900000000000002</v>
      </c>
      <c r="P223" s="143">
        <f t="shared" si="51"/>
        <v>0.26900000000000002</v>
      </c>
      <c r="Q223" s="143">
        <v>1.9570000000000001E-5</v>
      </c>
      <c r="R223" s="143">
        <f t="shared" si="52"/>
        <v>1.9570000000000001E-5</v>
      </c>
      <c r="S223" s="143">
        <v>0</v>
      </c>
      <c r="T223" s="144">
        <f t="shared" si="53"/>
        <v>0</v>
      </c>
      <c r="AR223" s="145" t="s">
        <v>220</v>
      </c>
      <c r="AT223" s="145" t="s">
        <v>154</v>
      </c>
      <c r="AU223" s="145" t="s">
        <v>82</v>
      </c>
      <c r="AY223" s="13" t="s">
        <v>151</v>
      </c>
      <c r="BE223" s="146">
        <f t="shared" si="54"/>
        <v>154.35</v>
      </c>
      <c r="BF223" s="146">
        <f t="shared" si="55"/>
        <v>0</v>
      </c>
      <c r="BG223" s="146">
        <f t="shared" si="56"/>
        <v>0</v>
      </c>
      <c r="BH223" s="146">
        <f t="shared" si="57"/>
        <v>0</v>
      </c>
      <c r="BI223" s="146">
        <f t="shared" si="58"/>
        <v>0</v>
      </c>
      <c r="BJ223" s="13" t="s">
        <v>80</v>
      </c>
      <c r="BK223" s="146">
        <f t="shared" si="59"/>
        <v>154.35</v>
      </c>
      <c r="BL223" s="13" t="s">
        <v>220</v>
      </c>
      <c r="BM223" s="145" t="s">
        <v>2013</v>
      </c>
    </row>
    <row r="224" spans="2:65" s="1" customFormat="1" ht="24.2" customHeight="1" x14ac:dyDescent="0.2">
      <c r="B224" s="25"/>
      <c r="C224" s="150" t="s">
        <v>402</v>
      </c>
      <c r="D224" s="150" t="s">
        <v>313</v>
      </c>
      <c r="E224" s="151" t="s">
        <v>2014</v>
      </c>
      <c r="F224" s="152" t="s">
        <v>2015</v>
      </c>
      <c r="G224" s="153" t="s">
        <v>157</v>
      </c>
      <c r="H224" s="154">
        <v>1</v>
      </c>
      <c r="I224" s="155">
        <v>605</v>
      </c>
      <c r="J224" s="155">
        <f t="shared" si="50"/>
        <v>605</v>
      </c>
      <c r="K224" s="156"/>
      <c r="L224" s="157"/>
      <c r="M224" s="158" t="s">
        <v>1</v>
      </c>
      <c r="N224" s="159" t="s">
        <v>38</v>
      </c>
      <c r="O224" s="143">
        <v>0</v>
      </c>
      <c r="P224" s="143">
        <f t="shared" si="51"/>
        <v>0</v>
      </c>
      <c r="Q224" s="143">
        <v>6.8000000000000005E-4</v>
      </c>
      <c r="R224" s="143">
        <f t="shared" si="52"/>
        <v>6.8000000000000005E-4</v>
      </c>
      <c r="S224" s="143">
        <v>0</v>
      </c>
      <c r="T224" s="144">
        <f t="shared" si="53"/>
        <v>0</v>
      </c>
      <c r="AR224" s="145" t="s">
        <v>286</v>
      </c>
      <c r="AT224" s="145" t="s">
        <v>313</v>
      </c>
      <c r="AU224" s="145" t="s">
        <v>82</v>
      </c>
      <c r="AY224" s="13" t="s">
        <v>151</v>
      </c>
      <c r="BE224" s="146">
        <f t="shared" si="54"/>
        <v>605</v>
      </c>
      <c r="BF224" s="146">
        <f t="shared" si="55"/>
        <v>0</v>
      </c>
      <c r="BG224" s="146">
        <f t="shared" si="56"/>
        <v>0</v>
      </c>
      <c r="BH224" s="146">
        <f t="shared" si="57"/>
        <v>0</v>
      </c>
      <c r="BI224" s="146">
        <f t="shared" si="58"/>
        <v>0</v>
      </c>
      <c r="BJ224" s="13" t="s">
        <v>80</v>
      </c>
      <c r="BK224" s="146">
        <f t="shared" si="59"/>
        <v>605</v>
      </c>
      <c r="BL224" s="13" t="s">
        <v>220</v>
      </c>
      <c r="BM224" s="145" t="s">
        <v>2016</v>
      </c>
    </row>
    <row r="225" spans="2:65" s="1" customFormat="1" ht="33" customHeight="1" x14ac:dyDescent="0.2">
      <c r="B225" s="25"/>
      <c r="C225" s="135" t="s">
        <v>406</v>
      </c>
      <c r="D225" s="135" t="s">
        <v>154</v>
      </c>
      <c r="E225" s="136" t="s">
        <v>2017</v>
      </c>
      <c r="F225" s="137" t="s">
        <v>2018</v>
      </c>
      <c r="G225" s="138" t="s">
        <v>157</v>
      </c>
      <c r="H225" s="139">
        <v>1</v>
      </c>
      <c r="I225" s="140">
        <v>1256.06</v>
      </c>
      <c r="J225" s="140">
        <f t="shared" si="50"/>
        <v>1256.06</v>
      </c>
      <c r="K225" s="141"/>
      <c r="L225" s="25"/>
      <c r="M225" s="142" t="s">
        <v>1</v>
      </c>
      <c r="N225" s="112" t="s">
        <v>38</v>
      </c>
      <c r="O225" s="143">
        <v>0.39300000000000002</v>
      </c>
      <c r="P225" s="143">
        <f t="shared" si="51"/>
        <v>0.39300000000000002</v>
      </c>
      <c r="Q225" s="143">
        <v>1.4748599999999999E-3</v>
      </c>
      <c r="R225" s="143">
        <f t="shared" si="52"/>
        <v>1.4748599999999999E-3</v>
      </c>
      <c r="S225" s="143">
        <v>0</v>
      </c>
      <c r="T225" s="144">
        <f t="shared" si="53"/>
        <v>0</v>
      </c>
      <c r="AR225" s="145" t="s">
        <v>220</v>
      </c>
      <c r="AT225" s="145" t="s">
        <v>154</v>
      </c>
      <c r="AU225" s="145" t="s">
        <v>82</v>
      </c>
      <c r="AY225" s="13" t="s">
        <v>151</v>
      </c>
      <c r="BE225" s="146">
        <f t="shared" si="54"/>
        <v>1256.06</v>
      </c>
      <c r="BF225" s="146">
        <f t="shared" si="55"/>
        <v>0</v>
      </c>
      <c r="BG225" s="146">
        <f t="shared" si="56"/>
        <v>0</v>
      </c>
      <c r="BH225" s="146">
        <f t="shared" si="57"/>
        <v>0</v>
      </c>
      <c r="BI225" s="146">
        <f t="shared" si="58"/>
        <v>0</v>
      </c>
      <c r="BJ225" s="13" t="s">
        <v>80</v>
      </c>
      <c r="BK225" s="146">
        <f t="shared" si="59"/>
        <v>1256.06</v>
      </c>
      <c r="BL225" s="13" t="s">
        <v>220</v>
      </c>
      <c r="BM225" s="145" t="s">
        <v>2019</v>
      </c>
    </row>
    <row r="226" spans="2:65" s="1" customFormat="1" ht="33" customHeight="1" x14ac:dyDescent="0.2">
      <c r="B226" s="25"/>
      <c r="C226" s="135" t="s">
        <v>410</v>
      </c>
      <c r="D226" s="135" t="s">
        <v>154</v>
      </c>
      <c r="E226" s="136" t="s">
        <v>2020</v>
      </c>
      <c r="F226" s="137" t="s">
        <v>2021</v>
      </c>
      <c r="G226" s="138" t="s">
        <v>157</v>
      </c>
      <c r="H226" s="139">
        <v>5</v>
      </c>
      <c r="I226" s="140">
        <v>2004.83</v>
      </c>
      <c r="J226" s="140">
        <f t="shared" si="50"/>
        <v>10024.15</v>
      </c>
      <c r="K226" s="141"/>
      <c r="L226" s="25"/>
      <c r="M226" s="142" t="s">
        <v>1</v>
      </c>
      <c r="N226" s="112" t="s">
        <v>38</v>
      </c>
      <c r="O226" s="143">
        <v>0.38500000000000001</v>
      </c>
      <c r="P226" s="143">
        <f t="shared" si="51"/>
        <v>1.925</v>
      </c>
      <c r="Q226" s="143">
        <v>1.18429E-3</v>
      </c>
      <c r="R226" s="143">
        <f t="shared" si="52"/>
        <v>5.92145E-3</v>
      </c>
      <c r="S226" s="143">
        <v>0</v>
      </c>
      <c r="T226" s="144">
        <f t="shared" si="53"/>
        <v>0</v>
      </c>
      <c r="AR226" s="145" t="s">
        <v>220</v>
      </c>
      <c r="AT226" s="145" t="s">
        <v>154</v>
      </c>
      <c r="AU226" s="145" t="s">
        <v>82</v>
      </c>
      <c r="AY226" s="13" t="s">
        <v>151</v>
      </c>
      <c r="BE226" s="146">
        <f t="shared" si="54"/>
        <v>10024.15</v>
      </c>
      <c r="BF226" s="146">
        <f t="shared" si="55"/>
        <v>0</v>
      </c>
      <c r="BG226" s="146">
        <f t="shared" si="56"/>
        <v>0</v>
      </c>
      <c r="BH226" s="146">
        <f t="shared" si="57"/>
        <v>0</v>
      </c>
      <c r="BI226" s="146">
        <f t="shared" si="58"/>
        <v>0</v>
      </c>
      <c r="BJ226" s="13" t="s">
        <v>80</v>
      </c>
      <c r="BK226" s="146">
        <f t="shared" si="59"/>
        <v>10024.15</v>
      </c>
      <c r="BL226" s="13" t="s">
        <v>220</v>
      </c>
      <c r="BM226" s="145" t="s">
        <v>2022</v>
      </c>
    </row>
    <row r="227" spans="2:65" s="1" customFormat="1" ht="16.5" customHeight="1" x14ac:dyDescent="0.2">
      <c r="B227" s="25"/>
      <c r="C227" s="135" t="s">
        <v>414</v>
      </c>
      <c r="D227" s="135" t="s">
        <v>154</v>
      </c>
      <c r="E227" s="136" t="s">
        <v>2023</v>
      </c>
      <c r="F227" s="137" t="s">
        <v>2024</v>
      </c>
      <c r="G227" s="138" t="s">
        <v>214</v>
      </c>
      <c r="H227" s="139">
        <v>1</v>
      </c>
      <c r="I227" s="140">
        <v>4179.6499999999996</v>
      </c>
      <c r="J227" s="140">
        <f t="shared" si="50"/>
        <v>4179.6499999999996</v>
      </c>
      <c r="K227" s="141"/>
      <c r="L227" s="25"/>
      <c r="M227" s="142" t="s">
        <v>1</v>
      </c>
      <c r="N227" s="112" t="s">
        <v>38</v>
      </c>
      <c r="O227" s="143">
        <v>0.5</v>
      </c>
      <c r="P227" s="143">
        <f t="shared" si="51"/>
        <v>0.5</v>
      </c>
      <c r="Q227" s="143">
        <v>2E-3</v>
      </c>
      <c r="R227" s="143">
        <f t="shared" si="52"/>
        <v>2E-3</v>
      </c>
      <c r="S227" s="143">
        <v>0</v>
      </c>
      <c r="T227" s="144">
        <f t="shared" si="53"/>
        <v>0</v>
      </c>
      <c r="AR227" s="145" t="s">
        <v>220</v>
      </c>
      <c r="AT227" s="145" t="s">
        <v>154</v>
      </c>
      <c r="AU227" s="145" t="s">
        <v>82</v>
      </c>
      <c r="AY227" s="13" t="s">
        <v>151</v>
      </c>
      <c r="BE227" s="146">
        <f t="shared" si="54"/>
        <v>4179.6499999999996</v>
      </c>
      <c r="BF227" s="146">
        <f t="shared" si="55"/>
        <v>0</v>
      </c>
      <c r="BG227" s="146">
        <f t="shared" si="56"/>
        <v>0</v>
      </c>
      <c r="BH227" s="146">
        <f t="shared" si="57"/>
        <v>0</v>
      </c>
      <c r="BI227" s="146">
        <f t="shared" si="58"/>
        <v>0</v>
      </c>
      <c r="BJ227" s="13" t="s">
        <v>80</v>
      </c>
      <c r="BK227" s="146">
        <f t="shared" si="59"/>
        <v>4179.6499999999996</v>
      </c>
      <c r="BL227" s="13" t="s">
        <v>220</v>
      </c>
      <c r="BM227" s="145" t="s">
        <v>2025</v>
      </c>
    </row>
    <row r="228" spans="2:65" s="1" customFormat="1" ht="16.5" customHeight="1" x14ac:dyDescent="0.2">
      <c r="B228" s="25"/>
      <c r="C228" s="135" t="s">
        <v>418</v>
      </c>
      <c r="D228" s="135" t="s">
        <v>154</v>
      </c>
      <c r="E228" s="136" t="s">
        <v>2026</v>
      </c>
      <c r="F228" s="137" t="s">
        <v>2027</v>
      </c>
      <c r="G228" s="138" t="s">
        <v>483</v>
      </c>
      <c r="H228" s="139">
        <v>304.15199999999999</v>
      </c>
      <c r="I228" s="140">
        <v>58.9</v>
      </c>
      <c r="J228" s="140">
        <f t="shared" si="50"/>
        <v>17914.55</v>
      </c>
      <c r="K228" s="141"/>
      <c r="L228" s="25"/>
      <c r="M228" s="142" t="s">
        <v>1</v>
      </c>
      <c r="N228" s="112" t="s">
        <v>38</v>
      </c>
      <c r="O228" s="143">
        <v>6.7000000000000004E-2</v>
      </c>
      <c r="P228" s="143">
        <f t="shared" si="51"/>
        <v>20.378184000000001</v>
      </c>
      <c r="Q228" s="143">
        <v>1.9000000000000001E-4</v>
      </c>
      <c r="R228" s="143">
        <f t="shared" si="52"/>
        <v>5.7788880000000001E-2</v>
      </c>
      <c r="S228" s="143">
        <v>0</v>
      </c>
      <c r="T228" s="144">
        <f t="shared" si="53"/>
        <v>0</v>
      </c>
      <c r="AR228" s="145" t="s">
        <v>220</v>
      </c>
      <c r="AT228" s="145" t="s">
        <v>154</v>
      </c>
      <c r="AU228" s="145" t="s">
        <v>82</v>
      </c>
      <c r="AY228" s="13" t="s">
        <v>151</v>
      </c>
      <c r="BE228" s="146">
        <f t="shared" si="54"/>
        <v>17914.55</v>
      </c>
      <c r="BF228" s="146">
        <f t="shared" si="55"/>
        <v>0</v>
      </c>
      <c r="BG228" s="146">
        <f t="shared" si="56"/>
        <v>0</v>
      </c>
      <c r="BH228" s="146">
        <f t="shared" si="57"/>
        <v>0</v>
      </c>
      <c r="BI228" s="146">
        <f t="shared" si="58"/>
        <v>0</v>
      </c>
      <c r="BJ228" s="13" t="s">
        <v>80</v>
      </c>
      <c r="BK228" s="146">
        <f t="shared" si="59"/>
        <v>17914.55</v>
      </c>
      <c r="BL228" s="13" t="s">
        <v>220</v>
      </c>
      <c r="BM228" s="145" t="s">
        <v>2028</v>
      </c>
    </row>
    <row r="229" spans="2:65" s="1" customFormat="1" ht="21.75" customHeight="1" x14ac:dyDescent="0.2">
      <c r="B229" s="25"/>
      <c r="C229" s="135" t="s">
        <v>442</v>
      </c>
      <c r="D229" s="135" t="s">
        <v>154</v>
      </c>
      <c r="E229" s="136" t="s">
        <v>2029</v>
      </c>
      <c r="F229" s="137" t="s">
        <v>2030</v>
      </c>
      <c r="G229" s="138" t="s">
        <v>483</v>
      </c>
      <c r="H229" s="139">
        <v>304.15199999999999</v>
      </c>
      <c r="I229" s="140">
        <v>50.35</v>
      </c>
      <c r="J229" s="140">
        <f t="shared" si="50"/>
        <v>15314.05</v>
      </c>
      <c r="K229" s="141"/>
      <c r="L229" s="25"/>
      <c r="M229" s="142" t="s">
        <v>1</v>
      </c>
      <c r="N229" s="112" t="s">
        <v>38</v>
      </c>
      <c r="O229" s="143">
        <v>8.2000000000000003E-2</v>
      </c>
      <c r="P229" s="143">
        <f t="shared" si="51"/>
        <v>24.940463999999999</v>
      </c>
      <c r="Q229" s="143">
        <v>1.0000000000000001E-5</v>
      </c>
      <c r="R229" s="143">
        <f t="shared" si="52"/>
        <v>3.0415200000000002E-3</v>
      </c>
      <c r="S229" s="143">
        <v>0</v>
      </c>
      <c r="T229" s="144">
        <f t="shared" si="53"/>
        <v>0</v>
      </c>
      <c r="AR229" s="145" t="s">
        <v>220</v>
      </c>
      <c r="AT229" s="145" t="s">
        <v>154</v>
      </c>
      <c r="AU229" s="145" t="s">
        <v>82</v>
      </c>
      <c r="AY229" s="13" t="s">
        <v>151</v>
      </c>
      <c r="BE229" s="146">
        <f t="shared" si="54"/>
        <v>15314.05</v>
      </c>
      <c r="BF229" s="146">
        <f t="shared" si="55"/>
        <v>0</v>
      </c>
      <c r="BG229" s="146">
        <f t="shared" si="56"/>
        <v>0</v>
      </c>
      <c r="BH229" s="146">
        <f t="shared" si="57"/>
        <v>0</v>
      </c>
      <c r="BI229" s="146">
        <f t="shared" si="58"/>
        <v>0</v>
      </c>
      <c r="BJ229" s="13" t="s">
        <v>80</v>
      </c>
      <c r="BK229" s="146">
        <f t="shared" si="59"/>
        <v>15314.05</v>
      </c>
      <c r="BL229" s="13" t="s">
        <v>220</v>
      </c>
      <c r="BM229" s="145" t="s">
        <v>2031</v>
      </c>
    </row>
    <row r="230" spans="2:65" s="1" customFormat="1" ht="24.2" customHeight="1" x14ac:dyDescent="0.2">
      <c r="B230" s="25"/>
      <c r="C230" s="135" t="s">
        <v>446</v>
      </c>
      <c r="D230" s="135" t="s">
        <v>154</v>
      </c>
      <c r="E230" s="136" t="s">
        <v>2032</v>
      </c>
      <c r="F230" s="137" t="s">
        <v>2033</v>
      </c>
      <c r="G230" s="138" t="s">
        <v>209</v>
      </c>
      <c r="H230" s="139">
        <v>0.58499999999999996</v>
      </c>
      <c r="I230" s="140">
        <v>693.76</v>
      </c>
      <c r="J230" s="140">
        <f t="shared" si="50"/>
        <v>405.85</v>
      </c>
      <c r="K230" s="141"/>
      <c r="L230" s="25"/>
      <c r="M230" s="142" t="s">
        <v>1</v>
      </c>
      <c r="N230" s="112" t="s">
        <v>38</v>
      </c>
      <c r="O230" s="143">
        <v>1.327</v>
      </c>
      <c r="P230" s="143">
        <f t="shared" si="51"/>
        <v>0.77629499999999996</v>
      </c>
      <c r="Q230" s="143">
        <v>0</v>
      </c>
      <c r="R230" s="143">
        <f t="shared" si="52"/>
        <v>0</v>
      </c>
      <c r="S230" s="143">
        <v>0</v>
      </c>
      <c r="T230" s="144">
        <f t="shared" si="53"/>
        <v>0</v>
      </c>
      <c r="AR230" s="145" t="s">
        <v>220</v>
      </c>
      <c r="AT230" s="145" t="s">
        <v>154</v>
      </c>
      <c r="AU230" s="145" t="s">
        <v>82</v>
      </c>
      <c r="AY230" s="13" t="s">
        <v>151</v>
      </c>
      <c r="BE230" s="146">
        <f t="shared" si="54"/>
        <v>405.85</v>
      </c>
      <c r="BF230" s="146">
        <f t="shared" si="55"/>
        <v>0</v>
      </c>
      <c r="BG230" s="146">
        <f t="shared" si="56"/>
        <v>0</v>
      </c>
      <c r="BH230" s="146">
        <f t="shared" si="57"/>
        <v>0</v>
      </c>
      <c r="BI230" s="146">
        <f t="shared" si="58"/>
        <v>0</v>
      </c>
      <c r="BJ230" s="13" t="s">
        <v>80</v>
      </c>
      <c r="BK230" s="146">
        <f t="shared" si="59"/>
        <v>405.85</v>
      </c>
      <c r="BL230" s="13" t="s">
        <v>220</v>
      </c>
      <c r="BM230" s="145" t="s">
        <v>2034</v>
      </c>
    </row>
    <row r="231" spans="2:65" s="11" customFormat="1" ht="22.9" customHeight="1" x14ac:dyDescent="0.2">
      <c r="B231" s="124"/>
      <c r="D231" s="125" t="s">
        <v>72</v>
      </c>
      <c r="E231" s="133" t="s">
        <v>2035</v>
      </c>
      <c r="F231" s="133" t="s">
        <v>2036</v>
      </c>
      <c r="J231" s="134">
        <f>BK231</f>
        <v>333199.58999999991</v>
      </c>
      <c r="L231" s="124"/>
      <c r="M231" s="128"/>
      <c r="P231" s="129">
        <f>SUM(P232:P248)</f>
        <v>80.07434600000002</v>
      </c>
      <c r="R231" s="129">
        <f>SUM(R232:R248)</f>
        <v>1.1383871350999997</v>
      </c>
      <c r="T231" s="130">
        <f>SUM(T232:T248)</f>
        <v>0</v>
      </c>
      <c r="AR231" s="125" t="s">
        <v>82</v>
      </c>
      <c r="AT231" s="131" t="s">
        <v>72</v>
      </c>
      <c r="AU231" s="131" t="s">
        <v>80</v>
      </c>
      <c r="AY231" s="125" t="s">
        <v>151</v>
      </c>
      <c r="BK231" s="132">
        <f>SUM(BK232:BK248)</f>
        <v>333199.58999999991</v>
      </c>
    </row>
    <row r="232" spans="2:65" s="1" customFormat="1" ht="24.2" customHeight="1" x14ac:dyDescent="0.2">
      <c r="B232" s="25"/>
      <c r="C232" s="135" t="s">
        <v>450</v>
      </c>
      <c r="D232" s="135" t="s">
        <v>154</v>
      </c>
      <c r="E232" s="136" t="s">
        <v>2037</v>
      </c>
      <c r="F232" s="137" t="s">
        <v>2038</v>
      </c>
      <c r="G232" s="138" t="s">
        <v>214</v>
      </c>
      <c r="H232" s="139">
        <v>5</v>
      </c>
      <c r="I232" s="140">
        <v>5143.87</v>
      </c>
      <c r="J232" s="140">
        <f t="shared" ref="J232:J248" si="60">ROUND(I232*H232,2)</f>
        <v>25719.35</v>
      </c>
      <c r="K232" s="141"/>
      <c r="L232" s="25"/>
      <c r="M232" s="142" t="s">
        <v>1</v>
      </c>
      <c r="N232" s="112" t="s">
        <v>38</v>
      </c>
      <c r="O232" s="143">
        <v>1.1000000000000001</v>
      </c>
      <c r="P232" s="143">
        <f t="shared" ref="P232:P248" si="61">O232*H232</f>
        <v>5.5</v>
      </c>
      <c r="Q232" s="143">
        <v>1.6968836300000002E-2</v>
      </c>
      <c r="R232" s="143">
        <f t="shared" ref="R232:R248" si="62">Q232*H232</f>
        <v>8.4844181500000004E-2</v>
      </c>
      <c r="S232" s="143">
        <v>0</v>
      </c>
      <c r="T232" s="144">
        <f t="shared" ref="T232:T248" si="63">S232*H232</f>
        <v>0</v>
      </c>
      <c r="AR232" s="145" t="s">
        <v>220</v>
      </c>
      <c r="AT232" s="145" t="s">
        <v>154</v>
      </c>
      <c r="AU232" s="145" t="s">
        <v>82</v>
      </c>
      <c r="AY232" s="13" t="s">
        <v>151</v>
      </c>
      <c r="BE232" s="146">
        <f t="shared" ref="BE232:BE248" si="64">IF(N232="základní",J232,0)</f>
        <v>25719.35</v>
      </c>
      <c r="BF232" s="146">
        <f t="shared" ref="BF232:BF248" si="65">IF(N232="snížená",J232,0)</f>
        <v>0</v>
      </c>
      <c r="BG232" s="146">
        <f t="shared" ref="BG232:BG248" si="66">IF(N232="zákl. přenesená",J232,0)</f>
        <v>0</v>
      </c>
      <c r="BH232" s="146">
        <f t="shared" ref="BH232:BH248" si="67">IF(N232="sníž. přenesená",J232,0)</f>
        <v>0</v>
      </c>
      <c r="BI232" s="146">
        <f t="shared" ref="BI232:BI248" si="68">IF(N232="nulová",J232,0)</f>
        <v>0</v>
      </c>
      <c r="BJ232" s="13" t="s">
        <v>80</v>
      </c>
      <c r="BK232" s="146">
        <f t="shared" ref="BK232:BK248" si="69">ROUND(I232*H232,2)</f>
        <v>25719.35</v>
      </c>
      <c r="BL232" s="13" t="s">
        <v>220</v>
      </c>
      <c r="BM232" s="145" t="s">
        <v>2039</v>
      </c>
    </row>
    <row r="233" spans="2:65" s="1" customFormat="1" ht="24.2" customHeight="1" x14ac:dyDescent="0.2">
      <c r="B233" s="25"/>
      <c r="C233" s="135" t="s">
        <v>454</v>
      </c>
      <c r="D233" s="135" t="s">
        <v>154</v>
      </c>
      <c r="E233" s="136" t="s">
        <v>2040</v>
      </c>
      <c r="F233" s="137" t="s">
        <v>2041</v>
      </c>
      <c r="G233" s="138" t="s">
        <v>214</v>
      </c>
      <c r="H233" s="139">
        <v>6</v>
      </c>
      <c r="I233" s="140">
        <v>4146.24</v>
      </c>
      <c r="J233" s="140">
        <f t="shared" si="60"/>
        <v>24877.439999999999</v>
      </c>
      <c r="K233" s="141"/>
      <c r="L233" s="25"/>
      <c r="M233" s="142" t="s">
        <v>1</v>
      </c>
      <c r="N233" s="112" t="s">
        <v>38</v>
      </c>
      <c r="O233" s="143">
        <v>1.1000000000000001</v>
      </c>
      <c r="P233" s="143">
        <f t="shared" si="61"/>
        <v>6.6000000000000005</v>
      </c>
      <c r="Q233" s="143">
        <v>1.49692765E-2</v>
      </c>
      <c r="R233" s="143">
        <f t="shared" si="62"/>
        <v>8.9815658999999992E-2</v>
      </c>
      <c r="S233" s="143">
        <v>0</v>
      </c>
      <c r="T233" s="144">
        <f t="shared" si="63"/>
        <v>0</v>
      </c>
      <c r="AR233" s="145" t="s">
        <v>220</v>
      </c>
      <c r="AT233" s="145" t="s">
        <v>154</v>
      </c>
      <c r="AU233" s="145" t="s">
        <v>82</v>
      </c>
      <c r="AY233" s="13" t="s">
        <v>151</v>
      </c>
      <c r="BE233" s="146">
        <f t="shared" si="64"/>
        <v>24877.439999999999</v>
      </c>
      <c r="BF233" s="146">
        <f t="shared" si="65"/>
        <v>0</v>
      </c>
      <c r="BG233" s="146">
        <f t="shared" si="66"/>
        <v>0</v>
      </c>
      <c r="BH233" s="146">
        <f t="shared" si="67"/>
        <v>0</v>
      </c>
      <c r="BI233" s="146">
        <f t="shared" si="68"/>
        <v>0</v>
      </c>
      <c r="BJ233" s="13" t="s">
        <v>80</v>
      </c>
      <c r="BK233" s="146">
        <f t="shared" si="69"/>
        <v>24877.439999999999</v>
      </c>
      <c r="BL233" s="13" t="s">
        <v>220</v>
      </c>
      <c r="BM233" s="145" t="s">
        <v>2042</v>
      </c>
    </row>
    <row r="234" spans="2:65" s="1" customFormat="1" ht="21.75" customHeight="1" x14ac:dyDescent="0.2">
      <c r="B234" s="25"/>
      <c r="C234" s="135" t="s">
        <v>458</v>
      </c>
      <c r="D234" s="135" t="s">
        <v>154</v>
      </c>
      <c r="E234" s="136" t="s">
        <v>2043</v>
      </c>
      <c r="F234" s="137" t="s">
        <v>2044</v>
      </c>
      <c r="G234" s="138" t="s">
        <v>214</v>
      </c>
      <c r="H234" s="139">
        <v>5</v>
      </c>
      <c r="I234" s="140">
        <v>7303.06</v>
      </c>
      <c r="J234" s="140">
        <f t="shared" si="60"/>
        <v>36515.300000000003</v>
      </c>
      <c r="K234" s="141"/>
      <c r="L234" s="25"/>
      <c r="M234" s="142" t="s">
        <v>1</v>
      </c>
      <c r="N234" s="112" t="s">
        <v>38</v>
      </c>
      <c r="O234" s="143">
        <v>2.54</v>
      </c>
      <c r="P234" s="143">
        <f t="shared" si="61"/>
        <v>12.7</v>
      </c>
      <c r="Q234" s="143">
        <v>4.8526162400000003E-2</v>
      </c>
      <c r="R234" s="143">
        <f t="shared" si="62"/>
        <v>0.24263081200000003</v>
      </c>
      <c r="S234" s="143">
        <v>0</v>
      </c>
      <c r="T234" s="144">
        <f t="shared" si="63"/>
        <v>0</v>
      </c>
      <c r="AR234" s="145" t="s">
        <v>220</v>
      </c>
      <c r="AT234" s="145" t="s">
        <v>154</v>
      </c>
      <c r="AU234" s="145" t="s">
        <v>82</v>
      </c>
      <c r="AY234" s="13" t="s">
        <v>151</v>
      </c>
      <c r="BE234" s="146">
        <f t="shared" si="64"/>
        <v>36515.300000000003</v>
      </c>
      <c r="BF234" s="146">
        <f t="shared" si="65"/>
        <v>0</v>
      </c>
      <c r="BG234" s="146">
        <f t="shared" si="66"/>
        <v>0</v>
      </c>
      <c r="BH234" s="146">
        <f t="shared" si="67"/>
        <v>0</v>
      </c>
      <c r="BI234" s="146">
        <f t="shared" si="68"/>
        <v>0</v>
      </c>
      <c r="BJ234" s="13" t="s">
        <v>80</v>
      </c>
      <c r="BK234" s="146">
        <f t="shared" si="69"/>
        <v>36515.300000000003</v>
      </c>
      <c r="BL234" s="13" t="s">
        <v>220</v>
      </c>
      <c r="BM234" s="145" t="s">
        <v>2045</v>
      </c>
    </row>
    <row r="235" spans="2:65" s="1" customFormat="1" ht="37.9" customHeight="1" x14ac:dyDescent="0.2">
      <c r="B235" s="25"/>
      <c r="C235" s="135" t="s">
        <v>462</v>
      </c>
      <c r="D235" s="135" t="s">
        <v>154</v>
      </c>
      <c r="E235" s="136" t="s">
        <v>2046</v>
      </c>
      <c r="F235" s="137" t="s">
        <v>2047</v>
      </c>
      <c r="G235" s="138" t="s">
        <v>214</v>
      </c>
      <c r="H235" s="139">
        <v>5</v>
      </c>
      <c r="I235" s="140">
        <v>21547.05</v>
      </c>
      <c r="J235" s="140">
        <f t="shared" si="60"/>
        <v>107735.25</v>
      </c>
      <c r="K235" s="141"/>
      <c r="L235" s="25"/>
      <c r="M235" s="142" t="s">
        <v>1</v>
      </c>
      <c r="N235" s="112" t="s">
        <v>38</v>
      </c>
      <c r="O235" s="143">
        <v>4.37</v>
      </c>
      <c r="P235" s="143">
        <f t="shared" si="61"/>
        <v>21.85</v>
      </c>
      <c r="Q235" s="143">
        <v>6.4408300000000002E-2</v>
      </c>
      <c r="R235" s="143">
        <f t="shared" si="62"/>
        <v>0.32204149999999998</v>
      </c>
      <c r="S235" s="143">
        <v>0</v>
      </c>
      <c r="T235" s="144">
        <f t="shared" si="63"/>
        <v>0</v>
      </c>
      <c r="AR235" s="145" t="s">
        <v>220</v>
      </c>
      <c r="AT235" s="145" t="s">
        <v>154</v>
      </c>
      <c r="AU235" s="145" t="s">
        <v>82</v>
      </c>
      <c r="AY235" s="13" t="s">
        <v>151</v>
      </c>
      <c r="BE235" s="146">
        <f t="shared" si="64"/>
        <v>107735.25</v>
      </c>
      <c r="BF235" s="146">
        <f t="shared" si="65"/>
        <v>0</v>
      </c>
      <c r="BG235" s="146">
        <f t="shared" si="66"/>
        <v>0</v>
      </c>
      <c r="BH235" s="146">
        <f t="shared" si="67"/>
        <v>0</v>
      </c>
      <c r="BI235" s="146">
        <f t="shared" si="68"/>
        <v>0</v>
      </c>
      <c r="BJ235" s="13" t="s">
        <v>80</v>
      </c>
      <c r="BK235" s="146">
        <f t="shared" si="69"/>
        <v>107735.25</v>
      </c>
      <c r="BL235" s="13" t="s">
        <v>220</v>
      </c>
      <c r="BM235" s="145" t="s">
        <v>2048</v>
      </c>
    </row>
    <row r="236" spans="2:65" s="1" customFormat="1" ht="33" customHeight="1" x14ac:dyDescent="0.2">
      <c r="B236" s="25"/>
      <c r="C236" s="135" t="s">
        <v>468</v>
      </c>
      <c r="D236" s="135" t="s">
        <v>154</v>
      </c>
      <c r="E236" s="136" t="s">
        <v>2049</v>
      </c>
      <c r="F236" s="137" t="s">
        <v>2050</v>
      </c>
      <c r="G236" s="138" t="s">
        <v>214</v>
      </c>
      <c r="H236" s="139">
        <v>6</v>
      </c>
      <c r="I236" s="140">
        <v>2920.85</v>
      </c>
      <c r="J236" s="140">
        <f t="shared" si="60"/>
        <v>17525.099999999999</v>
      </c>
      <c r="K236" s="141"/>
      <c r="L236" s="25"/>
      <c r="M236" s="142" t="s">
        <v>1</v>
      </c>
      <c r="N236" s="112" t="s">
        <v>38</v>
      </c>
      <c r="O236" s="143">
        <v>0.85</v>
      </c>
      <c r="P236" s="143">
        <f t="shared" si="61"/>
        <v>5.0999999999999996</v>
      </c>
      <c r="Q236" s="143">
        <v>4.9347121000000004E-3</v>
      </c>
      <c r="R236" s="143">
        <f t="shared" si="62"/>
        <v>2.9608272600000003E-2</v>
      </c>
      <c r="S236" s="143">
        <v>0</v>
      </c>
      <c r="T236" s="144">
        <f t="shared" si="63"/>
        <v>0</v>
      </c>
      <c r="AR236" s="145" t="s">
        <v>220</v>
      </c>
      <c r="AT236" s="145" t="s">
        <v>154</v>
      </c>
      <c r="AU236" s="145" t="s">
        <v>82</v>
      </c>
      <c r="AY236" s="13" t="s">
        <v>151</v>
      </c>
      <c r="BE236" s="146">
        <f t="shared" si="64"/>
        <v>17525.099999999999</v>
      </c>
      <c r="BF236" s="146">
        <f t="shared" si="65"/>
        <v>0</v>
      </c>
      <c r="BG236" s="146">
        <f t="shared" si="66"/>
        <v>0</v>
      </c>
      <c r="BH236" s="146">
        <f t="shared" si="67"/>
        <v>0</v>
      </c>
      <c r="BI236" s="146">
        <f t="shared" si="68"/>
        <v>0</v>
      </c>
      <c r="BJ236" s="13" t="s">
        <v>80</v>
      </c>
      <c r="BK236" s="146">
        <f t="shared" si="69"/>
        <v>17525.099999999999</v>
      </c>
      <c r="BL236" s="13" t="s">
        <v>220</v>
      </c>
      <c r="BM236" s="145" t="s">
        <v>2051</v>
      </c>
    </row>
    <row r="237" spans="2:65" s="1" customFormat="1" ht="24.2" customHeight="1" x14ac:dyDescent="0.2">
      <c r="B237" s="25"/>
      <c r="C237" s="135" t="s">
        <v>472</v>
      </c>
      <c r="D237" s="135" t="s">
        <v>154</v>
      </c>
      <c r="E237" s="136" t="s">
        <v>2052</v>
      </c>
      <c r="F237" s="137" t="s">
        <v>2053</v>
      </c>
      <c r="G237" s="138" t="s">
        <v>214</v>
      </c>
      <c r="H237" s="139">
        <v>5</v>
      </c>
      <c r="I237" s="140">
        <v>13327.84</v>
      </c>
      <c r="J237" s="140">
        <f t="shared" si="60"/>
        <v>66639.199999999997</v>
      </c>
      <c r="K237" s="141"/>
      <c r="L237" s="25"/>
      <c r="M237" s="142" t="s">
        <v>1</v>
      </c>
      <c r="N237" s="112" t="s">
        <v>38</v>
      </c>
      <c r="O237" s="143">
        <v>2.5470000000000002</v>
      </c>
      <c r="P237" s="143">
        <f t="shared" si="61"/>
        <v>12.735000000000001</v>
      </c>
      <c r="Q237" s="143">
        <v>6.3341910000000001E-2</v>
      </c>
      <c r="R237" s="143">
        <f t="shared" si="62"/>
        <v>0.31670955000000001</v>
      </c>
      <c r="S237" s="143">
        <v>0</v>
      </c>
      <c r="T237" s="144">
        <f t="shared" si="63"/>
        <v>0</v>
      </c>
      <c r="AR237" s="145" t="s">
        <v>220</v>
      </c>
      <c r="AT237" s="145" t="s">
        <v>154</v>
      </c>
      <c r="AU237" s="145" t="s">
        <v>82</v>
      </c>
      <c r="AY237" s="13" t="s">
        <v>151</v>
      </c>
      <c r="BE237" s="146">
        <f t="shared" si="64"/>
        <v>66639.199999999997</v>
      </c>
      <c r="BF237" s="146">
        <f t="shared" si="65"/>
        <v>0</v>
      </c>
      <c r="BG237" s="146">
        <f t="shared" si="66"/>
        <v>0</v>
      </c>
      <c r="BH237" s="146">
        <f t="shared" si="67"/>
        <v>0</v>
      </c>
      <c r="BI237" s="146">
        <f t="shared" si="68"/>
        <v>0</v>
      </c>
      <c r="BJ237" s="13" t="s">
        <v>80</v>
      </c>
      <c r="BK237" s="146">
        <f t="shared" si="69"/>
        <v>66639.199999999997</v>
      </c>
      <c r="BL237" s="13" t="s">
        <v>220</v>
      </c>
      <c r="BM237" s="145" t="s">
        <v>2054</v>
      </c>
    </row>
    <row r="238" spans="2:65" s="1" customFormat="1" ht="24.2" customHeight="1" x14ac:dyDescent="0.2">
      <c r="B238" s="25"/>
      <c r="C238" s="135" t="s">
        <v>476</v>
      </c>
      <c r="D238" s="135" t="s">
        <v>154</v>
      </c>
      <c r="E238" s="136" t="s">
        <v>2055</v>
      </c>
      <c r="F238" s="137" t="s">
        <v>2056</v>
      </c>
      <c r="G238" s="138" t="s">
        <v>214</v>
      </c>
      <c r="H238" s="139">
        <v>24</v>
      </c>
      <c r="I238" s="140">
        <v>284.56</v>
      </c>
      <c r="J238" s="140">
        <f t="shared" si="60"/>
        <v>6829.44</v>
      </c>
      <c r="K238" s="141"/>
      <c r="L238" s="25"/>
      <c r="M238" s="142" t="s">
        <v>1</v>
      </c>
      <c r="N238" s="112" t="s">
        <v>38</v>
      </c>
      <c r="O238" s="143">
        <v>0.22700000000000001</v>
      </c>
      <c r="P238" s="143">
        <f t="shared" si="61"/>
        <v>5.4480000000000004</v>
      </c>
      <c r="Q238" s="143">
        <v>2.3913999999999999E-4</v>
      </c>
      <c r="R238" s="143">
        <f t="shared" si="62"/>
        <v>5.7393599999999998E-3</v>
      </c>
      <c r="S238" s="143">
        <v>0</v>
      </c>
      <c r="T238" s="144">
        <f t="shared" si="63"/>
        <v>0</v>
      </c>
      <c r="AR238" s="145" t="s">
        <v>220</v>
      </c>
      <c r="AT238" s="145" t="s">
        <v>154</v>
      </c>
      <c r="AU238" s="145" t="s">
        <v>82</v>
      </c>
      <c r="AY238" s="13" t="s">
        <v>151</v>
      </c>
      <c r="BE238" s="146">
        <f t="shared" si="64"/>
        <v>6829.44</v>
      </c>
      <c r="BF238" s="146">
        <f t="shared" si="65"/>
        <v>0</v>
      </c>
      <c r="BG238" s="146">
        <f t="shared" si="66"/>
        <v>0</v>
      </c>
      <c r="BH238" s="146">
        <f t="shared" si="67"/>
        <v>0</v>
      </c>
      <c r="BI238" s="146">
        <f t="shared" si="68"/>
        <v>0</v>
      </c>
      <c r="BJ238" s="13" t="s">
        <v>80</v>
      </c>
      <c r="BK238" s="146">
        <f t="shared" si="69"/>
        <v>6829.44</v>
      </c>
      <c r="BL238" s="13" t="s">
        <v>220</v>
      </c>
      <c r="BM238" s="145" t="s">
        <v>2057</v>
      </c>
    </row>
    <row r="239" spans="2:65" s="1" customFormat="1" ht="16.5" customHeight="1" x14ac:dyDescent="0.2">
      <c r="B239" s="25"/>
      <c r="C239" s="135" t="s">
        <v>480</v>
      </c>
      <c r="D239" s="135" t="s">
        <v>154</v>
      </c>
      <c r="E239" s="136" t="s">
        <v>2058</v>
      </c>
      <c r="F239" s="137" t="s">
        <v>2059</v>
      </c>
      <c r="G239" s="138" t="s">
        <v>157</v>
      </c>
      <c r="H239" s="139">
        <v>9</v>
      </c>
      <c r="I239" s="140">
        <v>896.54</v>
      </c>
      <c r="J239" s="140">
        <f t="shared" si="60"/>
        <v>8068.86</v>
      </c>
      <c r="K239" s="141"/>
      <c r="L239" s="25"/>
      <c r="M239" s="142" t="s">
        <v>1</v>
      </c>
      <c r="N239" s="112" t="s">
        <v>38</v>
      </c>
      <c r="O239" s="143">
        <v>0.17599999999999999</v>
      </c>
      <c r="P239" s="143">
        <f t="shared" si="61"/>
        <v>1.5839999999999999</v>
      </c>
      <c r="Q239" s="143">
        <v>1.0891399999999999E-3</v>
      </c>
      <c r="R239" s="143">
        <f t="shared" si="62"/>
        <v>9.8022600000000001E-3</v>
      </c>
      <c r="S239" s="143">
        <v>0</v>
      </c>
      <c r="T239" s="144">
        <f t="shared" si="63"/>
        <v>0</v>
      </c>
      <c r="AR239" s="145" t="s">
        <v>220</v>
      </c>
      <c r="AT239" s="145" t="s">
        <v>154</v>
      </c>
      <c r="AU239" s="145" t="s">
        <v>82</v>
      </c>
      <c r="AY239" s="13" t="s">
        <v>151</v>
      </c>
      <c r="BE239" s="146">
        <f t="shared" si="64"/>
        <v>8068.86</v>
      </c>
      <c r="BF239" s="146">
        <f t="shared" si="65"/>
        <v>0</v>
      </c>
      <c r="BG239" s="146">
        <f t="shared" si="66"/>
        <v>0</v>
      </c>
      <c r="BH239" s="146">
        <f t="shared" si="67"/>
        <v>0</v>
      </c>
      <c r="BI239" s="146">
        <f t="shared" si="68"/>
        <v>0</v>
      </c>
      <c r="BJ239" s="13" t="s">
        <v>80</v>
      </c>
      <c r="BK239" s="146">
        <f t="shared" si="69"/>
        <v>8068.86</v>
      </c>
      <c r="BL239" s="13" t="s">
        <v>220</v>
      </c>
      <c r="BM239" s="145" t="s">
        <v>2060</v>
      </c>
    </row>
    <row r="240" spans="2:65" s="1" customFormat="1" ht="24.2" customHeight="1" x14ac:dyDescent="0.2">
      <c r="B240" s="25"/>
      <c r="C240" s="135" t="s">
        <v>485</v>
      </c>
      <c r="D240" s="135" t="s">
        <v>154</v>
      </c>
      <c r="E240" s="136" t="s">
        <v>2061</v>
      </c>
      <c r="F240" s="137" t="s">
        <v>2062</v>
      </c>
      <c r="G240" s="138" t="s">
        <v>214</v>
      </c>
      <c r="H240" s="139">
        <v>6</v>
      </c>
      <c r="I240" s="140">
        <v>1913.86</v>
      </c>
      <c r="J240" s="140">
        <f t="shared" si="60"/>
        <v>11483.16</v>
      </c>
      <c r="K240" s="141"/>
      <c r="L240" s="25"/>
      <c r="M240" s="142" t="s">
        <v>1</v>
      </c>
      <c r="N240" s="112" t="s">
        <v>38</v>
      </c>
      <c r="O240" s="143">
        <v>0.2</v>
      </c>
      <c r="P240" s="143">
        <f t="shared" si="61"/>
        <v>1.2000000000000002</v>
      </c>
      <c r="Q240" s="143">
        <v>1.7191400000000001E-3</v>
      </c>
      <c r="R240" s="143">
        <f t="shared" si="62"/>
        <v>1.031484E-2</v>
      </c>
      <c r="S240" s="143">
        <v>0</v>
      </c>
      <c r="T240" s="144">
        <f t="shared" si="63"/>
        <v>0</v>
      </c>
      <c r="AR240" s="145" t="s">
        <v>220</v>
      </c>
      <c r="AT240" s="145" t="s">
        <v>154</v>
      </c>
      <c r="AU240" s="145" t="s">
        <v>82</v>
      </c>
      <c r="AY240" s="13" t="s">
        <v>151</v>
      </c>
      <c r="BE240" s="146">
        <f t="shared" si="64"/>
        <v>11483.16</v>
      </c>
      <c r="BF240" s="146">
        <f t="shared" si="65"/>
        <v>0</v>
      </c>
      <c r="BG240" s="146">
        <f t="shared" si="66"/>
        <v>0</v>
      </c>
      <c r="BH240" s="146">
        <f t="shared" si="67"/>
        <v>0</v>
      </c>
      <c r="BI240" s="146">
        <f t="shared" si="68"/>
        <v>0</v>
      </c>
      <c r="BJ240" s="13" t="s">
        <v>80</v>
      </c>
      <c r="BK240" s="146">
        <f t="shared" si="69"/>
        <v>11483.16</v>
      </c>
      <c r="BL240" s="13" t="s">
        <v>220</v>
      </c>
      <c r="BM240" s="145" t="s">
        <v>2063</v>
      </c>
    </row>
    <row r="241" spans="2:65" s="1" customFormat="1" ht="21.75" customHeight="1" x14ac:dyDescent="0.2">
      <c r="B241" s="25"/>
      <c r="C241" s="135" t="s">
        <v>489</v>
      </c>
      <c r="D241" s="135" t="s">
        <v>154</v>
      </c>
      <c r="E241" s="136" t="s">
        <v>2064</v>
      </c>
      <c r="F241" s="137" t="s">
        <v>2065</v>
      </c>
      <c r="G241" s="138" t="s">
        <v>214</v>
      </c>
      <c r="H241" s="139">
        <v>6</v>
      </c>
      <c r="I241" s="140">
        <v>1981.86</v>
      </c>
      <c r="J241" s="140">
        <f t="shared" si="60"/>
        <v>11891.16</v>
      </c>
      <c r="K241" s="141"/>
      <c r="L241" s="25"/>
      <c r="M241" s="142" t="s">
        <v>1</v>
      </c>
      <c r="N241" s="112" t="s">
        <v>38</v>
      </c>
      <c r="O241" s="143">
        <v>0.2</v>
      </c>
      <c r="P241" s="143">
        <f t="shared" si="61"/>
        <v>1.2000000000000002</v>
      </c>
      <c r="Q241" s="143">
        <v>1.8E-3</v>
      </c>
      <c r="R241" s="143">
        <f t="shared" si="62"/>
        <v>1.0800000000000001E-2</v>
      </c>
      <c r="S241" s="143">
        <v>0</v>
      </c>
      <c r="T241" s="144">
        <f t="shared" si="63"/>
        <v>0</v>
      </c>
      <c r="AR241" s="145" t="s">
        <v>220</v>
      </c>
      <c r="AT241" s="145" t="s">
        <v>154</v>
      </c>
      <c r="AU241" s="145" t="s">
        <v>82</v>
      </c>
      <c r="AY241" s="13" t="s">
        <v>151</v>
      </c>
      <c r="BE241" s="146">
        <f t="shared" si="64"/>
        <v>11891.16</v>
      </c>
      <c r="BF241" s="146">
        <f t="shared" si="65"/>
        <v>0</v>
      </c>
      <c r="BG241" s="146">
        <f t="shared" si="66"/>
        <v>0</v>
      </c>
      <c r="BH241" s="146">
        <f t="shared" si="67"/>
        <v>0</v>
      </c>
      <c r="BI241" s="146">
        <f t="shared" si="68"/>
        <v>0</v>
      </c>
      <c r="BJ241" s="13" t="s">
        <v>80</v>
      </c>
      <c r="BK241" s="146">
        <f t="shared" si="69"/>
        <v>11891.16</v>
      </c>
      <c r="BL241" s="13" t="s">
        <v>220</v>
      </c>
      <c r="BM241" s="145" t="s">
        <v>2066</v>
      </c>
    </row>
    <row r="242" spans="2:65" s="1" customFormat="1" ht="16.5" customHeight="1" x14ac:dyDescent="0.2">
      <c r="B242" s="25"/>
      <c r="C242" s="135" t="s">
        <v>493</v>
      </c>
      <c r="D242" s="135" t="s">
        <v>154</v>
      </c>
      <c r="E242" s="136" t="s">
        <v>2067</v>
      </c>
      <c r="F242" s="137" t="s">
        <v>2068</v>
      </c>
      <c r="G242" s="138" t="s">
        <v>214</v>
      </c>
      <c r="H242" s="139">
        <v>5</v>
      </c>
      <c r="I242" s="140">
        <v>1091.6600000000001</v>
      </c>
      <c r="J242" s="140">
        <f t="shared" si="60"/>
        <v>5458.3</v>
      </c>
      <c r="K242" s="141"/>
      <c r="L242" s="25"/>
      <c r="M242" s="142" t="s">
        <v>1</v>
      </c>
      <c r="N242" s="112" t="s">
        <v>38</v>
      </c>
      <c r="O242" s="143">
        <v>0.2</v>
      </c>
      <c r="P242" s="143">
        <f t="shared" si="61"/>
        <v>1</v>
      </c>
      <c r="Q242" s="143">
        <v>1.83914E-3</v>
      </c>
      <c r="R242" s="143">
        <f t="shared" si="62"/>
        <v>9.1956999999999994E-3</v>
      </c>
      <c r="S242" s="143">
        <v>0</v>
      </c>
      <c r="T242" s="144">
        <f t="shared" si="63"/>
        <v>0</v>
      </c>
      <c r="AR242" s="145" t="s">
        <v>220</v>
      </c>
      <c r="AT242" s="145" t="s">
        <v>154</v>
      </c>
      <c r="AU242" s="145" t="s">
        <v>82</v>
      </c>
      <c r="AY242" s="13" t="s">
        <v>151</v>
      </c>
      <c r="BE242" s="146">
        <f t="shared" si="64"/>
        <v>5458.3</v>
      </c>
      <c r="BF242" s="146">
        <f t="shared" si="65"/>
        <v>0</v>
      </c>
      <c r="BG242" s="146">
        <f t="shared" si="66"/>
        <v>0</v>
      </c>
      <c r="BH242" s="146">
        <f t="shared" si="67"/>
        <v>0</v>
      </c>
      <c r="BI242" s="146">
        <f t="shared" si="68"/>
        <v>0</v>
      </c>
      <c r="BJ242" s="13" t="s">
        <v>80</v>
      </c>
      <c r="BK242" s="146">
        <f t="shared" si="69"/>
        <v>5458.3</v>
      </c>
      <c r="BL242" s="13" t="s">
        <v>220</v>
      </c>
      <c r="BM242" s="145" t="s">
        <v>2069</v>
      </c>
    </row>
    <row r="243" spans="2:65" s="1" customFormat="1" ht="16.5" customHeight="1" x14ac:dyDescent="0.2">
      <c r="B243" s="25"/>
      <c r="C243" s="135" t="s">
        <v>497</v>
      </c>
      <c r="D243" s="135" t="s">
        <v>154</v>
      </c>
      <c r="E243" s="136" t="s">
        <v>2070</v>
      </c>
      <c r="F243" s="137" t="s">
        <v>2071</v>
      </c>
      <c r="G243" s="138" t="s">
        <v>157</v>
      </c>
      <c r="H243" s="139">
        <v>6</v>
      </c>
      <c r="I243" s="140">
        <v>345.3</v>
      </c>
      <c r="J243" s="140">
        <f t="shared" si="60"/>
        <v>2071.8000000000002</v>
      </c>
      <c r="K243" s="141"/>
      <c r="L243" s="25"/>
      <c r="M243" s="142" t="s">
        <v>1</v>
      </c>
      <c r="N243" s="112" t="s">
        <v>38</v>
      </c>
      <c r="O243" s="143">
        <v>0.113</v>
      </c>
      <c r="P243" s="143">
        <f t="shared" si="61"/>
        <v>0.67800000000000005</v>
      </c>
      <c r="Q243" s="143">
        <v>2.2499999999999999E-4</v>
      </c>
      <c r="R243" s="143">
        <f t="shared" si="62"/>
        <v>1.3500000000000001E-3</v>
      </c>
      <c r="S243" s="143">
        <v>0</v>
      </c>
      <c r="T243" s="144">
        <f t="shared" si="63"/>
        <v>0</v>
      </c>
      <c r="AR243" s="145" t="s">
        <v>220</v>
      </c>
      <c r="AT243" s="145" t="s">
        <v>154</v>
      </c>
      <c r="AU243" s="145" t="s">
        <v>82</v>
      </c>
      <c r="AY243" s="13" t="s">
        <v>151</v>
      </c>
      <c r="BE243" s="146">
        <f t="shared" si="64"/>
        <v>2071.8000000000002</v>
      </c>
      <c r="BF243" s="146">
        <f t="shared" si="65"/>
        <v>0</v>
      </c>
      <c r="BG243" s="146">
        <f t="shared" si="66"/>
        <v>0</v>
      </c>
      <c r="BH243" s="146">
        <f t="shared" si="67"/>
        <v>0</v>
      </c>
      <c r="BI243" s="146">
        <f t="shared" si="68"/>
        <v>0</v>
      </c>
      <c r="BJ243" s="13" t="s">
        <v>80</v>
      </c>
      <c r="BK243" s="146">
        <f t="shared" si="69"/>
        <v>2071.8000000000002</v>
      </c>
      <c r="BL243" s="13" t="s">
        <v>220</v>
      </c>
      <c r="BM243" s="145" t="s">
        <v>2072</v>
      </c>
    </row>
    <row r="244" spans="2:65" s="1" customFormat="1" ht="16.5" customHeight="1" x14ac:dyDescent="0.2">
      <c r="B244" s="25"/>
      <c r="C244" s="135" t="s">
        <v>501</v>
      </c>
      <c r="D244" s="135" t="s">
        <v>154</v>
      </c>
      <c r="E244" s="136" t="s">
        <v>2073</v>
      </c>
      <c r="F244" s="137" t="s">
        <v>2074</v>
      </c>
      <c r="G244" s="138" t="s">
        <v>157</v>
      </c>
      <c r="H244" s="139">
        <v>6</v>
      </c>
      <c r="I244" s="140">
        <v>403.08</v>
      </c>
      <c r="J244" s="140">
        <f t="shared" si="60"/>
        <v>2418.48</v>
      </c>
      <c r="K244" s="141"/>
      <c r="L244" s="25"/>
      <c r="M244" s="142" t="s">
        <v>1</v>
      </c>
      <c r="N244" s="112" t="s">
        <v>38</v>
      </c>
      <c r="O244" s="143">
        <v>0.113</v>
      </c>
      <c r="P244" s="143">
        <f t="shared" si="61"/>
        <v>0.67800000000000005</v>
      </c>
      <c r="Q244" s="143">
        <v>2.7750000000000002E-4</v>
      </c>
      <c r="R244" s="143">
        <f t="shared" si="62"/>
        <v>1.6650000000000002E-3</v>
      </c>
      <c r="S244" s="143">
        <v>0</v>
      </c>
      <c r="T244" s="144">
        <f t="shared" si="63"/>
        <v>0</v>
      </c>
      <c r="AR244" s="145" t="s">
        <v>220</v>
      </c>
      <c r="AT244" s="145" t="s">
        <v>154</v>
      </c>
      <c r="AU244" s="145" t="s">
        <v>82</v>
      </c>
      <c r="AY244" s="13" t="s">
        <v>151</v>
      </c>
      <c r="BE244" s="146">
        <f t="shared" si="64"/>
        <v>2418.48</v>
      </c>
      <c r="BF244" s="146">
        <f t="shared" si="65"/>
        <v>0</v>
      </c>
      <c r="BG244" s="146">
        <f t="shared" si="66"/>
        <v>0</v>
      </c>
      <c r="BH244" s="146">
        <f t="shared" si="67"/>
        <v>0</v>
      </c>
      <c r="BI244" s="146">
        <f t="shared" si="68"/>
        <v>0</v>
      </c>
      <c r="BJ244" s="13" t="s">
        <v>80</v>
      </c>
      <c r="BK244" s="146">
        <f t="shared" si="69"/>
        <v>2418.48</v>
      </c>
      <c r="BL244" s="13" t="s">
        <v>220</v>
      </c>
      <c r="BM244" s="145" t="s">
        <v>2075</v>
      </c>
    </row>
    <row r="245" spans="2:65" s="1" customFormat="1" ht="24.2" customHeight="1" x14ac:dyDescent="0.2">
      <c r="B245" s="25"/>
      <c r="C245" s="135" t="s">
        <v>503</v>
      </c>
      <c r="D245" s="135" t="s">
        <v>154</v>
      </c>
      <c r="E245" s="136" t="s">
        <v>2076</v>
      </c>
      <c r="F245" s="137" t="s">
        <v>2077</v>
      </c>
      <c r="G245" s="138" t="s">
        <v>157</v>
      </c>
      <c r="H245" s="139">
        <v>5</v>
      </c>
      <c r="I245" s="140">
        <v>863.49</v>
      </c>
      <c r="J245" s="140">
        <f t="shared" si="60"/>
        <v>4317.45</v>
      </c>
      <c r="K245" s="141"/>
      <c r="L245" s="25"/>
      <c r="M245" s="142" t="s">
        <v>1</v>
      </c>
      <c r="N245" s="112" t="s">
        <v>38</v>
      </c>
      <c r="O245" s="143">
        <v>0.33900000000000002</v>
      </c>
      <c r="P245" s="143">
        <f t="shared" si="61"/>
        <v>1.6950000000000001</v>
      </c>
      <c r="Q245" s="143">
        <v>7.5000000000000002E-4</v>
      </c>
      <c r="R245" s="143">
        <f t="shared" si="62"/>
        <v>3.7499999999999999E-3</v>
      </c>
      <c r="S245" s="143">
        <v>0</v>
      </c>
      <c r="T245" s="144">
        <f t="shared" si="63"/>
        <v>0</v>
      </c>
      <c r="AR245" s="145" t="s">
        <v>220</v>
      </c>
      <c r="AT245" s="145" t="s">
        <v>154</v>
      </c>
      <c r="AU245" s="145" t="s">
        <v>82</v>
      </c>
      <c r="AY245" s="13" t="s">
        <v>151</v>
      </c>
      <c r="BE245" s="146">
        <f t="shared" si="64"/>
        <v>4317.45</v>
      </c>
      <c r="BF245" s="146">
        <f t="shared" si="65"/>
        <v>0</v>
      </c>
      <c r="BG245" s="146">
        <f t="shared" si="66"/>
        <v>0</v>
      </c>
      <c r="BH245" s="146">
        <f t="shared" si="67"/>
        <v>0</v>
      </c>
      <c r="BI245" s="146">
        <f t="shared" si="68"/>
        <v>0</v>
      </c>
      <c r="BJ245" s="13" t="s">
        <v>80</v>
      </c>
      <c r="BK245" s="146">
        <f t="shared" si="69"/>
        <v>4317.45</v>
      </c>
      <c r="BL245" s="13" t="s">
        <v>220</v>
      </c>
      <c r="BM245" s="145" t="s">
        <v>2078</v>
      </c>
    </row>
    <row r="246" spans="2:65" s="1" customFormat="1" ht="16.5" customHeight="1" x14ac:dyDescent="0.2">
      <c r="B246" s="25"/>
      <c r="C246" s="135" t="s">
        <v>507</v>
      </c>
      <c r="D246" s="135" t="s">
        <v>154</v>
      </c>
      <c r="E246" s="136" t="s">
        <v>2079</v>
      </c>
      <c r="F246" s="137" t="s">
        <v>2080</v>
      </c>
      <c r="G246" s="138" t="s">
        <v>157</v>
      </c>
      <c r="H246" s="139">
        <v>1</v>
      </c>
      <c r="I246" s="140">
        <v>187.74</v>
      </c>
      <c r="J246" s="140">
        <f t="shared" si="60"/>
        <v>187.74</v>
      </c>
      <c r="K246" s="141"/>
      <c r="L246" s="25"/>
      <c r="M246" s="142" t="s">
        <v>1</v>
      </c>
      <c r="N246" s="112" t="s">
        <v>38</v>
      </c>
      <c r="O246" s="143">
        <v>0.38</v>
      </c>
      <c r="P246" s="143">
        <f t="shared" si="61"/>
        <v>0.38</v>
      </c>
      <c r="Q246" s="143">
        <v>0</v>
      </c>
      <c r="R246" s="143">
        <f t="shared" si="62"/>
        <v>0</v>
      </c>
      <c r="S246" s="143">
        <v>0</v>
      </c>
      <c r="T246" s="144">
        <f t="shared" si="63"/>
        <v>0</v>
      </c>
      <c r="AR246" s="145" t="s">
        <v>220</v>
      </c>
      <c r="AT246" s="145" t="s">
        <v>154</v>
      </c>
      <c r="AU246" s="145" t="s">
        <v>82</v>
      </c>
      <c r="AY246" s="13" t="s">
        <v>151</v>
      </c>
      <c r="BE246" s="146">
        <f t="shared" si="64"/>
        <v>187.74</v>
      </c>
      <c r="BF246" s="146">
        <f t="shared" si="65"/>
        <v>0</v>
      </c>
      <c r="BG246" s="146">
        <f t="shared" si="66"/>
        <v>0</v>
      </c>
      <c r="BH246" s="146">
        <f t="shared" si="67"/>
        <v>0</v>
      </c>
      <c r="BI246" s="146">
        <f t="shared" si="68"/>
        <v>0</v>
      </c>
      <c r="BJ246" s="13" t="s">
        <v>80</v>
      </c>
      <c r="BK246" s="146">
        <f t="shared" si="69"/>
        <v>187.74</v>
      </c>
      <c r="BL246" s="13" t="s">
        <v>220</v>
      </c>
      <c r="BM246" s="145" t="s">
        <v>2081</v>
      </c>
    </row>
    <row r="247" spans="2:65" s="1" customFormat="1" ht="16.5" customHeight="1" x14ac:dyDescent="0.2">
      <c r="B247" s="25"/>
      <c r="C247" s="150" t="s">
        <v>511</v>
      </c>
      <c r="D247" s="150" t="s">
        <v>313</v>
      </c>
      <c r="E247" s="151" t="s">
        <v>2082</v>
      </c>
      <c r="F247" s="152" t="s">
        <v>2083</v>
      </c>
      <c r="G247" s="153" t="s">
        <v>157</v>
      </c>
      <c r="H247" s="154">
        <v>1</v>
      </c>
      <c r="I247" s="155">
        <v>541</v>
      </c>
      <c r="J247" s="155">
        <f t="shared" si="60"/>
        <v>541</v>
      </c>
      <c r="K247" s="156"/>
      <c r="L247" s="157"/>
      <c r="M247" s="158" t="s">
        <v>1</v>
      </c>
      <c r="N247" s="159" t="s">
        <v>38</v>
      </c>
      <c r="O247" s="143">
        <v>0</v>
      </c>
      <c r="P247" s="143">
        <f t="shared" si="61"/>
        <v>0</v>
      </c>
      <c r="Q247" s="143">
        <v>1.2E-4</v>
      </c>
      <c r="R247" s="143">
        <f t="shared" si="62"/>
        <v>1.2E-4</v>
      </c>
      <c r="S247" s="143">
        <v>0</v>
      </c>
      <c r="T247" s="144">
        <f t="shared" si="63"/>
        <v>0</v>
      </c>
      <c r="AR247" s="145" t="s">
        <v>286</v>
      </c>
      <c r="AT247" s="145" t="s">
        <v>313</v>
      </c>
      <c r="AU247" s="145" t="s">
        <v>82</v>
      </c>
      <c r="AY247" s="13" t="s">
        <v>151</v>
      </c>
      <c r="BE247" s="146">
        <f t="shared" si="64"/>
        <v>541</v>
      </c>
      <c r="BF247" s="146">
        <f t="shared" si="65"/>
        <v>0</v>
      </c>
      <c r="BG247" s="146">
        <f t="shared" si="66"/>
        <v>0</v>
      </c>
      <c r="BH247" s="146">
        <f t="shared" si="67"/>
        <v>0</v>
      </c>
      <c r="BI247" s="146">
        <f t="shared" si="68"/>
        <v>0</v>
      </c>
      <c r="BJ247" s="13" t="s">
        <v>80</v>
      </c>
      <c r="BK247" s="146">
        <f t="shared" si="69"/>
        <v>541</v>
      </c>
      <c r="BL247" s="13" t="s">
        <v>220</v>
      </c>
      <c r="BM247" s="145" t="s">
        <v>2084</v>
      </c>
    </row>
    <row r="248" spans="2:65" s="1" customFormat="1" ht="24.2" customHeight="1" x14ac:dyDescent="0.2">
      <c r="B248" s="25"/>
      <c r="C248" s="135" t="s">
        <v>515</v>
      </c>
      <c r="D248" s="135" t="s">
        <v>154</v>
      </c>
      <c r="E248" s="136" t="s">
        <v>2085</v>
      </c>
      <c r="F248" s="137" t="s">
        <v>2086</v>
      </c>
      <c r="G248" s="138" t="s">
        <v>209</v>
      </c>
      <c r="H248" s="139">
        <v>1.1379999999999999</v>
      </c>
      <c r="I248" s="140">
        <v>808.93</v>
      </c>
      <c r="J248" s="140">
        <f t="shared" si="60"/>
        <v>920.56</v>
      </c>
      <c r="K248" s="141"/>
      <c r="L248" s="25"/>
      <c r="M248" s="142" t="s">
        <v>1</v>
      </c>
      <c r="N248" s="112" t="s">
        <v>38</v>
      </c>
      <c r="O248" s="143">
        <v>1.5169999999999999</v>
      </c>
      <c r="P248" s="143">
        <f t="shared" si="61"/>
        <v>1.7263459999999997</v>
      </c>
      <c r="Q248" s="143">
        <v>0</v>
      </c>
      <c r="R248" s="143">
        <f t="shared" si="62"/>
        <v>0</v>
      </c>
      <c r="S248" s="143">
        <v>0</v>
      </c>
      <c r="T248" s="144">
        <f t="shared" si="63"/>
        <v>0</v>
      </c>
      <c r="AR248" s="145" t="s">
        <v>220</v>
      </c>
      <c r="AT248" s="145" t="s">
        <v>154</v>
      </c>
      <c r="AU248" s="145" t="s">
        <v>82</v>
      </c>
      <c r="AY248" s="13" t="s">
        <v>151</v>
      </c>
      <c r="BE248" s="146">
        <f t="shared" si="64"/>
        <v>920.56</v>
      </c>
      <c r="BF248" s="146">
        <f t="shared" si="65"/>
        <v>0</v>
      </c>
      <c r="BG248" s="146">
        <f t="shared" si="66"/>
        <v>0</v>
      </c>
      <c r="BH248" s="146">
        <f t="shared" si="67"/>
        <v>0</v>
      </c>
      <c r="BI248" s="146">
        <f t="shared" si="68"/>
        <v>0</v>
      </c>
      <c r="BJ248" s="13" t="s">
        <v>80</v>
      </c>
      <c r="BK248" s="146">
        <f t="shared" si="69"/>
        <v>920.56</v>
      </c>
      <c r="BL248" s="13" t="s">
        <v>220</v>
      </c>
      <c r="BM248" s="145" t="s">
        <v>2087</v>
      </c>
    </row>
    <row r="249" spans="2:65" s="11" customFormat="1" ht="22.9" customHeight="1" x14ac:dyDescent="0.2">
      <c r="B249" s="124"/>
      <c r="D249" s="125" t="s">
        <v>72</v>
      </c>
      <c r="E249" s="133" t="s">
        <v>2088</v>
      </c>
      <c r="F249" s="133" t="s">
        <v>2089</v>
      </c>
      <c r="J249" s="134">
        <f>BK249</f>
        <v>40633.479999999996</v>
      </c>
      <c r="L249" s="124"/>
      <c r="M249" s="128"/>
      <c r="P249" s="129">
        <f>SUM(P250:P251)</f>
        <v>12.572357999999999</v>
      </c>
      <c r="R249" s="129">
        <f>SUM(R250:R251)</f>
        <v>4.5999999999999999E-2</v>
      </c>
      <c r="T249" s="130">
        <f>SUM(T250:T251)</f>
        <v>0</v>
      </c>
      <c r="AR249" s="125" t="s">
        <v>82</v>
      </c>
      <c r="AT249" s="131" t="s">
        <v>72</v>
      </c>
      <c r="AU249" s="131" t="s">
        <v>80</v>
      </c>
      <c r="AY249" s="125" t="s">
        <v>151</v>
      </c>
      <c r="BK249" s="132">
        <f>SUM(BK250:BK251)</f>
        <v>40633.479999999996</v>
      </c>
    </row>
    <row r="250" spans="2:65" s="1" customFormat="1" ht="33" customHeight="1" x14ac:dyDescent="0.2">
      <c r="B250" s="25"/>
      <c r="C250" s="135" t="s">
        <v>519</v>
      </c>
      <c r="D250" s="135" t="s">
        <v>154</v>
      </c>
      <c r="E250" s="136" t="s">
        <v>2090</v>
      </c>
      <c r="F250" s="137" t="s">
        <v>2091</v>
      </c>
      <c r="G250" s="138" t="s">
        <v>214</v>
      </c>
      <c r="H250" s="139">
        <v>5</v>
      </c>
      <c r="I250" s="140">
        <v>8118.92</v>
      </c>
      <c r="J250" s="140">
        <f>ROUND(I250*H250,2)</f>
        <v>40594.6</v>
      </c>
      <c r="K250" s="141"/>
      <c r="L250" s="25"/>
      <c r="M250" s="142" t="s">
        <v>1</v>
      </c>
      <c r="N250" s="112" t="s">
        <v>38</v>
      </c>
      <c r="O250" s="143">
        <v>2.5</v>
      </c>
      <c r="P250" s="143">
        <f>O250*H250</f>
        <v>12.5</v>
      </c>
      <c r="Q250" s="143">
        <v>9.1999999999999998E-3</v>
      </c>
      <c r="R250" s="143">
        <f>Q250*H250</f>
        <v>4.5999999999999999E-2</v>
      </c>
      <c r="S250" s="143">
        <v>0</v>
      </c>
      <c r="T250" s="144">
        <f>S250*H250</f>
        <v>0</v>
      </c>
      <c r="AR250" s="145" t="s">
        <v>220</v>
      </c>
      <c r="AT250" s="145" t="s">
        <v>154</v>
      </c>
      <c r="AU250" s="145" t="s">
        <v>82</v>
      </c>
      <c r="AY250" s="13" t="s">
        <v>151</v>
      </c>
      <c r="BE250" s="146">
        <f>IF(N250="základní",J250,0)</f>
        <v>40594.6</v>
      </c>
      <c r="BF250" s="146">
        <f>IF(N250="snížená",J250,0)</f>
        <v>0</v>
      </c>
      <c r="BG250" s="146">
        <f>IF(N250="zákl. přenesená",J250,0)</f>
        <v>0</v>
      </c>
      <c r="BH250" s="146">
        <f>IF(N250="sníž. přenesená",J250,0)</f>
        <v>0</v>
      </c>
      <c r="BI250" s="146">
        <f>IF(N250="nulová",J250,0)</f>
        <v>0</v>
      </c>
      <c r="BJ250" s="13" t="s">
        <v>80</v>
      </c>
      <c r="BK250" s="146">
        <f>ROUND(I250*H250,2)</f>
        <v>40594.6</v>
      </c>
      <c r="BL250" s="13" t="s">
        <v>220</v>
      </c>
      <c r="BM250" s="145" t="s">
        <v>2092</v>
      </c>
    </row>
    <row r="251" spans="2:65" s="1" customFormat="1" ht="24.2" customHeight="1" x14ac:dyDescent="0.2">
      <c r="B251" s="25"/>
      <c r="C251" s="135" t="s">
        <v>523</v>
      </c>
      <c r="D251" s="135" t="s">
        <v>154</v>
      </c>
      <c r="E251" s="136" t="s">
        <v>2093</v>
      </c>
      <c r="F251" s="137" t="s">
        <v>2094</v>
      </c>
      <c r="G251" s="138" t="s">
        <v>209</v>
      </c>
      <c r="H251" s="139">
        <v>4.5999999999999999E-2</v>
      </c>
      <c r="I251" s="140">
        <v>845.19</v>
      </c>
      <c r="J251" s="140">
        <f>ROUND(I251*H251,2)</f>
        <v>38.880000000000003</v>
      </c>
      <c r="K251" s="141"/>
      <c r="L251" s="25"/>
      <c r="M251" s="160" t="s">
        <v>1</v>
      </c>
      <c r="N251" s="161" t="s">
        <v>38</v>
      </c>
      <c r="O251" s="162">
        <v>1.573</v>
      </c>
      <c r="P251" s="162">
        <f>O251*H251</f>
        <v>7.2357999999999992E-2</v>
      </c>
      <c r="Q251" s="162">
        <v>0</v>
      </c>
      <c r="R251" s="162">
        <f>Q251*H251</f>
        <v>0</v>
      </c>
      <c r="S251" s="162">
        <v>0</v>
      </c>
      <c r="T251" s="163">
        <f>S251*H251</f>
        <v>0</v>
      </c>
      <c r="AR251" s="145" t="s">
        <v>220</v>
      </c>
      <c r="AT251" s="145" t="s">
        <v>154</v>
      </c>
      <c r="AU251" s="145" t="s">
        <v>82</v>
      </c>
      <c r="AY251" s="13" t="s">
        <v>151</v>
      </c>
      <c r="BE251" s="146">
        <f>IF(N251="základní",J251,0)</f>
        <v>38.880000000000003</v>
      </c>
      <c r="BF251" s="146">
        <f>IF(N251="snížená",J251,0)</f>
        <v>0</v>
      </c>
      <c r="BG251" s="146">
        <f>IF(N251="zákl. přenesená",J251,0)</f>
        <v>0</v>
      </c>
      <c r="BH251" s="146">
        <f>IF(N251="sníž. přenesená",J251,0)</f>
        <v>0</v>
      </c>
      <c r="BI251" s="146">
        <f>IF(N251="nulová",J251,0)</f>
        <v>0</v>
      </c>
      <c r="BJ251" s="13" t="s">
        <v>80</v>
      </c>
      <c r="BK251" s="146">
        <f>ROUND(I251*H251,2)</f>
        <v>38.880000000000003</v>
      </c>
      <c r="BL251" s="13" t="s">
        <v>220</v>
      </c>
      <c r="BM251" s="145" t="s">
        <v>2095</v>
      </c>
    </row>
    <row r="252" spans="2:65" s="1" customFormat="1" ht="6.95" customHeight="1" x14ac:dyDescent="0.2">
      <c r="B252" s="37"/>
      <c r="C252" s="38"/>
      <c r="D252" s="38"/>
      <c r="E252" s="38"/>
      <c r="F252" s="38"/>
      <c r="G252" s="38"/>
      <c r="H252" s="38"/>
      <c r="I252" s="38"/>
      <c r="J252" s="38"/>
      <c r="K252" s="38"/>
      <c r="L252" s="25"/>
    </row>
  </sheetData>
  <sheetProtection algorithmName="SHA-512" hashValue="yJcK/vqF7WHygdIwKMllfl1kKu3d13upk2zjYjEM7nmhru5TXN45s741HkswPDQ5z1WG3bcIgA5youu0RRgyXg==" saltValue="LAFUVhsyH7HnYx+NcK6Lv6+uC93pul5jjIGos8h6Nl8dMqWF+s4Libxrpb6hSWkrDPHnSeAWNxHJb8wdS2WRXA==" spinCount="100000" sheet="1" objects="1" scenarios="1" formatColumns="0" formatRows="0" autoFilter="0"/>
  <autoFilter ref="C132:K251" xr:uid="{00000000-0009-0000-0000-000005000000}"/>
  <mergeCells count="9">
    <mergeCell ref="E87:H87"/>
    <mergeCell ref="E123:H123"/>
    <mergeCell ref="E125:H12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00"/>
  <sheetViews>
    <sheetView showGridLines="0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3" t="s">
        <v>102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82</v>
      </c>
    </row>
    <row r="4" spans="2:46" ht="24.95" customHeight="1" x14ac:dyDescent="0.2">
      <c r="B4" s="16"/>
      <c r="D4" s="17" t="s">
        <v>109</v>
      </c>
      <c r="L4" s="16"/>
      <c r="M4" s="86" t="s">
        <v>10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26.25" customHeight="1" x14ac:dyDescent="0.2">
      <c r="B7" s="16"/>
      <c r="E7" s="202" t="str">
        <f>'Rekapitulace stavby'!K6</f>
        <v>Stavební úpravy, přístavba a nástavba objektu - Objekt občanského vybavení a umístění TČ</v>
      </c>
      <c r="F7" s="203"/>
      <c r="G7" s="203"/>
      <c r="H7" s="203"/>
      <c r="L7" s="16"/>
    </row>
    <row r="8" spans="2:46" s="1" customFormat="1" ht="12" customHeight="1" x14ac:dyDescent="0.2">
      <c r="B8" s="25"/>
      <c r="D8" s="22" t="s">
        <v>110</v>
      </c>
      <c r="L8" s="25"/>
    </row>
    <row r="9" spans="2:46" s="1" customFormat="1" ht="16.5" customHeight="1" x14ac:dyDescent="0.2">
      <c r="B9" s="25"/>
      <c r="E9" s="192" t="s">
        <v>2096</v>
      </c>
      <c r="F9" s="201"/>
      <c r="G9" s="201"/>
      <c r="H9" s="201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12. 4. 2023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22</v>
      </c>
      <c r="I14" s="22" t="s">
        <v>23</v>
      </c>
      <c r="J14" s="20" t="s">
        <v>1</v>
      </c>
      <c r="L14" s="25"/>
    </row>
    <row r="15" spans="2:46" s="1" customFormat="1" ht="18" customHeight="1" x14ac:dyDescent="0.2">
      <c r="B15" s="25"/>
      <c r="E15" s="20" t="s">
        <v>24</v>
      </c>
      <c r="I15" s="22" t="s">
        <v>25</v>
      </c>
      <c r="J15" s="20" t="s">
        <v>1</v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26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72" t="str">
        <f>'Rekapitulace stavby'!E14</f>
        <v xml:space="preserve"> </v>
      </c>
      <c r="F18" s="172"/>
      <c r="G18" s="172"/>
      <c r="H18" s="172"/>
      <c r="I18" s="22" t="s">
        <v>25</v>
      </c>
      <c r="J18" s="20" t="str">
        <f>'Rekapitulace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28</v>
      </c>
      <c r="I20" s="22" t="s">
        <v>23</v>
      </c>
      <c r="J20" s="20" t="s">
        <v>1</v>
      </c>
      <c r="L20" s="25"/>
    </row>
    <row r="21" spans="2:12" s="1" customFormat="1" ht="18" customHeight="1" x14ac:dyDescent="0.2">
      <c r="B21" s="25"/>
      <c r="E21" s="20" t="s">
        <v>29</v>
      </c>
      <c r="I21" s="22" t="s">
        <v>25</v>
      </c>
      <c r="J21" s="20" t="s">
        <v>1</v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31</v>
      </c>
      <c r="I23" s="22" t="s">
        <v>23</v>
      </c>
      <c r="J23" s="20" t="s">
        <v>1</v>
      </c>
      <c r="L23" s="25"/>
    </row>
    <row r="24" spans="2:12" s="1" customFormat="1" ht="18" customHeight="1" x14ac:dyDescent="0.2">
      <c r="B24" s="25"/>
      <c r="E24" s="20" t="s">
        <v>29</v>
      </c>
      <c r="I24" s="22" t="s">
        <v>25</v>
      </c>
      <c r="J24" s="20" t="s">
        <v>1</v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32</v>
      </c>
      <c r="L26" s="25"/>
    </row>
    <row r="27" spans="2:12" s="7" customFormat="1" ht="16.5" customHeight="1" x14ac:dyDescent="0.2">
      <c r="B27" s="87"/>
      <c r="E27" s="174" t="s">
        <v>1</v>
      </c>
      <c r="F27" s="174"/>
      <c r="G27" s="174"/>
      <c r="H27" s="174"/>
      <c r="L27" s="87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14.45" customHeight="1" x14ac:dyDescent="0.2">
      <c r="B30" s="25"/>
      <c r="D30" s="20" t="s">
        <v>114</v>
      </c>
      <c r="J30" s="88">
        <f>J96</f>
        <v>725016.13</v>
      </c>
      <c r="L30" s="25"/>
    </row>
    <row r="31" spans="2:12" s="1" customFormat="1" ht="14.45" customHeight="1" x14ac:dyDescent="0.2">
      <c r="B31" s="25"/>
      <c r="D31" s="89" t="s">
        <v>115</v>
      </c>
      <c r="J31" s="88">
        <f>J104</f>
        <v>0</v>
      </c>
      <c r="L31" s="25"/>
    </row>
    <row r="32" spans="2:12" s="1" customFormat="1" ht="25.35" customHeight="1" x14ac:dyDescent="0.2">
      <c r="B32" s="25"/>
      <c r="D32" s="90" t="s">
        <v>33</v>
      </c>
      <c r="J32" s="59">
        <f>ROUND(J30 + J31, 2)</f>
        <v>725016.13</v>
      </c>
      <c r="L32" s="25"/>
    </row>
    <row r="33" spans="2:12" s="1" customFormat="1" ht="6.95" customHeight="1" x14ac:dyDescent="0.2">
      <c r="B33" s="25"/>
      <c r="D33" s="46"/>
      <c r="E33" s="46"/>
      <c r="F33" s="46"/>
      <c r="G33" s="46"/>
      <c r="H33" s="46"/>
      <c r="I33" s="46"/>
      <c r="J33" s="46"/>
      <c r="K33" s="46"/>
      <c r="L33" s="25"/>
    </row>
    <row r="34" spans="2:12" s="1" customFormat="1" ht="14.45" customHeight="1" x14ac:dyDescent="0.2">
      <c r="B34" s="25"/>
      <c r="F34" s="28" t="s">
        <v>35</v>
      </c>
      <c r="I34" s="28" t="s">
        <v>34</v>
      </c>
      <c r="J34" s="28" t="s">
        <v>36</v>
      </c>
      <c r="L34" s="25"/>
    </row>
    <row r="35" spans="2:12" s="1" customFormat="1" ht="14.45" customHeight="1" x14ac:dyDescent="0.2">
      <c r="B35" s="25"/>
      <c r="D35" s="48" t="s">
        <v>37</v>
      </c>
      <c r="E35" s="22" t="s">
        <v>38</v>
      </c>
      <c r="F35" s="79">
        <f>ROUND((SUM(BE104:BE105) + SUM(BE125:BE199)),  2)</f>
        <v>725016.13</v>
      </c>
      <c r="I35" s="91">
        <v>0.21</v>
      </c>
      <c r="J35" s="79">
        <f>ROUND(((SUM(BE104:BE105) + SUM(BE125:BE199))*I35),  2)</f>
        <v>152253.39000000001</v>
      </c>
      <c r="L35" s="25"/>
    </row>
    <row r="36" spans="2:12" s="1" customFormat="1" ht="14.45" customHeight="1" x14ac:dyDescent="0.2">
      <c r="B36" s="25"/>
      <c r="E36" s="22" t="s">
        <v>39</v>
      </c>
      <c r="F36" s="79">
        <f>ROUND((SUM(BF104:BF105) + SUM(BF125:BF199)),  2)</f>
        <v>0</v>
      </c>
      <c r="I36" s="91">
        <v>0.15</v>
      </c>
      <c r="J36" s="79">
        <f>ROUND(((SUM(BF104:BF105) + SUM(BF125:BF199))*I36),  2)</f>
        <v>0</v>
      </c>
      <c r="L36" s="25"/>
    </row>
    <row r="37" spans="2:12" s="1" customFormat="1" ht="14.45" hidden="1" customHeight="1" x14ac:dyDescent="0.2">
      <c r="B37" s="25"/>
      <c r="E37" s="22" t="s">
        <v>40</v>
      </c>
      <c r="F37" s="79">
        <f>ROUND((SUM(BG104:BG105) + SUM(BG125:BG199)),  2)</f>
        <v>0</v>
      </c>
      <c r="I37" s="91">
        <v>0.21</v>
      </c>
      <c r="J37" s="79">
        <f>0</f>
        <v>0</v>
      </c>
      <c r="L37" s="25"/>
    </row>
    <row r="38" spans="2:12" s="1" customFormat="1" ht="14.45" hidden="1" customHeight="1" x14ac:dyDescent="0.2">
      <c r="B38" s="25"/>
      <c r="E38" s="22" t="s">
        <v>41</v>
      </c>
      <c r="F38" s="79">
        <f>ROUND((SUM(BH104:BH105) + SUM(BH125:BH199)),  2)</f>
        <v>0</v>
      </c>
      <c r="I38" s="91">
        <v>0.15</v>
      </c>
      <c r="J38" s="79">
        <f>0</f>
        <v>0</v>
      </c>
      <c r="L38" s="25"/>
    </row>
    <row r="39" spans="2:12" s="1" customFormat="1" ht="14.45" hidden="1" customHeight="1" x14ac:dyDescent="0.2">
      <c r="B39" s="25"/>
      <c r="E39" s="22" t="s">
        <v>42</v>
      </c>
      <c r="F39" s="79">
        <f>ROUND((SUM(BI104:BI105) + SUM(BI125:BI199)),  2)</f>
        <v>0</v>
      </c>
      <c r="I39" s="91">
        <v>0</v>
      </c>
      <c r="J39" s="79">
        <f>0</f>
        <v>0</v>
      </c>
      <c r="L39" s="25"/>
    </row>
    <row r="40" spans="2:12" s="1" customFormat="1" ht="6.95" customHeight="1" x14ac:dyDescent="0.2">
      <c r="B40" s="25"/>
      <c r="L40" s="25"/>
    </row>
    <row r="41" spans="2:12" s="1" customFormat="1" ht="25.35" customHeight="1" x14ac:dyDescent="0.2">
      <c r="B41" s="25"/>
      <c r="C41" s="92"/>
      <c r="D41" s="93" t="s">
        <v>43</v>
      </c>
      <c r="E41" s="50"/>
      <c r="F41" s="50"/>
      <c r="G41" s="94" t="s">
        <v>44</v>
      </c>
      <c r="H41" s="95" t="s">
        <v>45</v>
      </c>
      <c r="I41" s="50"/>
      <c r="J41" s="96">
        <f>SUM(J32:J39)</f>
        <v>877269.52</v>
      </c>
      <c r="K41" s="97"/>
      <c r="L41" s="25"/>
    </row>
    <row r="42" spans="2:12" s="1" customFormat="1" ht="14.45" customHeight="1" x14ac:dyDescent="0.2">
      <c r="B42" s="25"/>
      <c r="L42" s="25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46</v>
      </c>
      <c r="E50" s="35"/>
      <c r="F50" s="35"/>
      <c r="G50" s="34" t="s">
        <v>47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48</v>
      </c>
      <c r="E61" s="27"/>
      <c r="F61" s="98" t="s">
        <v>49</v>
      </c>
      <c r="G61" s="36" t="s">
        <v>48</v>
      </c>
      <c r="H61" s="27"/>
      <c r="I61" s="27"/>
      <c r="J61" s="99" t="s">
        <v>49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50</v>
      </c>
      <c r="E65" s="35"/>
      <c r="F65" s="35"/>
      <c r="G65" s="34" t="s">
        <v>51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48</v>
      </c>
      <c r="E76" s="27"/>
      <c r="F76" s="98" t="s">
        <v>49</v>
      </c>
      <c r="G76" s="36" t="s">
        <v>48</v>
      </c>
      <c r="H76" s="27"/>
      <c r="I76" s="27"/>
      <c r="J76" s="99" t="s">
        <v>49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116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26.25" customHeight="1" x14ac:dyDescent="0.2">
      <c r="B85" s="25"/>
      <c r="E85" s="202" t="str">
        <f>E7</f>
        <v>Stavební úpravy, přístavba a nástavba objektu - Objekt občanského vybavení a umístění TČ</v>
      </c>
      <c r="F85" s="203"/>
      <c r="G85" s="203"/>
      <c r="H85" s="203"/>
      <c r="L85" s="25"/>
    </row>
    <row r="86" spans="2:47" s="1" customFormat="1" ht="12" customHeight="1" x14ac:dyDescent="0.2">
      <c r="B86" s="25"/>
      <c r="C86" s="22" t="s">
        <v>110</v>
      </c>
      <c r="L86" s="25"/>
    </row>
    <row r="87" spans="2:47" s="1" customFormat="1" ht="16.5" customHeight="1" x14ac:dyDescent="0.2">
      <c r="B87" s="25"/>
      <c r="E87" s="192" t="str">
        <f>E9</f>
        <v>03 - Elektroinstalace</v>
      </c>
      <c r="F87" s="201"/>
      <c r="G87" s="201"/>
      <c r="H87" s="201"/>
      <c r="L87" s="25"/>
    </row>
    <row r="88" spans="2:47" s="1" customFormat="1" ht="6.95" customHeight="1" x14ac:dyDescent="0.2">
      <c r="B88" s="25"/>
      <c r="L88" s="25"/>
    </row>
    <row r="89" spans="2:47" s="1" customFormat="1" ht="12" customHeight="1" x14ac:dyDescent="0.2">
      <c r="B89" s="25"/>
      <c r="C89" s="22" t="s">
        <v>18</v>
      </c>
      <c r="F89" s="20" t="str">
        <f>F12</f>
        <v>p.č. 1006/1, 1006/44 a p.č. st. 52, k.ú. Kozojedy</v>
      </c>
      <c r="I89" s="22" t="s">
        <v>20</v>
      </c>
      <c r="J89" s="45" t="str">
        <f>IF(J12="","",J12)</f>
        <v>12. 4. 2023</v>
      </c>
      <c r="L89" s="25"/>
    </row>
    <row r="90" spans="2:47" s="1" customFormat="1" ht="6.95" customHeight="1" x14ac:dyDescent="0.2">
      <c r="B90" s="25"/>
      <c r="L90" s="25"/>
    </row>
    <row r="91" spans="2:47" s="1" customFormat="1" ht="15.2" customHeight="1" x14ac:dyDescent="0.2">
      <c r="B91" s="25"/>
      <c r="C91" s="22" t="s">
        <v>22</v>
      </c>
      <c r="F91" s="20" t="str">
        <f>E15</f>
        <v>Obec Kozojedy, 9. května 40, 28163 Kozojedy</v>
      </c>
      <c r="I91" s="22" t="s">
        <v>28</v>
      </c>
      <c r="J91" s="23" t="str">
        <f>E21</f>
        <v>KFJ poject s.r.o.</v>
      </c>
      <c r="L91" s="25"/>
    </row>
    <row r="92" spans="2:47" s="1" customFormat="1" ht="15.2" customHeight="1" x14ac:dyDescent="0.2">
      <c r="B92" s="25"/>
      <c r="C92" s="22" t="s">
        <v>26</v>
      </c>
      <c r="F92" s="20" t="str">
        <f>IF(E18="","",E18)</f>
        <v xml:space="preserve"> </v>
      </c>
      <c r="I92" s="22" t="s">
        <v>31</v>
      </c>
      <c r="J92" s="23" t="str">
        <f>E24</f>
        <v>KFJ poject s.r.o.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100" t="s">
        <v>117</v>
      </c>
      <c r="D94" s="92"/>
      <c r="E94" s="92"/>
      <c r="F94" s="92"/>
      <c r="G94" s="92"/>
      <c r="H94" s="92"/>
      <c r="I94" s="92"/>
      <c r="J94" s="101" t="s">
        <v>118</v>
      </c>
      <c r="K94" s="92"/>
      <c r="L94" s="25"/>
    </row>
    <row r="95" spans="2:47" s="1" customFormat="1" ht="10.35" customHeight="1" x14ac:dyDescent="0.2">
      <c r="B95" s="25"/>
      <c r="L95" s="25"/>
    </row>
    <row r="96" spans="2:47" s="1" customFormat="1" ht="22.9" customHeight="1" x14ac:dyDescent="0.2">
      <c r="B96" s="25"/>
      <c r="C96" s="102" t="s">
        <v>119</v>
      </c>
      <c r="J96" s="59">
        <f>J125</f>
        <v>725016.13</v>
      </c>
      <c r="L96" s="25"/>
      <c r="AU96" s="13" t="s">
        <v>120</v>
      </c>
    </row>
    <row r="97" spans="2:14" s="8" customFormat="1" ht="24.95" customHeight="1" x14ac:dyDescent="0.2">
      <c r="B97" s="103"/>
      <c r="D97" s="104" t="s">
        <v>2097</v>
      </c>
      <c r="E97" s="105"/>
      <c r="F97" s="105"/>
      <c r="G97" s="105"/>
      <c r="H97" s="105"/>
      <c r="I97" s="105"/>
      <c r="J97" s="106">
        <f>J126</f>
        <v>666024.63</v>
      </c>
      <c r="L97" s="103"/>
    </row>
    <row r="98" spans="2:14" s="8" customFormat="1" ht="24.95" customHeight="1" x14ac:dyDescent="0.2">
      <c r="B98" s="103"/>
      <c r="D98" s="104" t="s">
        <v>121</v>
      </c>
      <c r="E98" s="105"/>
      <c r="F98" s="105"/>
      <c r="G98" s="105"/>
      <c r="H98" s="105"/>
      <c r="I98" s="105"/>
      <c r="J98" s="106">
        <f>J188</f>
        <v>58991.499999999993</v>
      </c>
      <c r="L98" s="103"/>
    </row>
    <row r="99" spans="2:14" s="9" customFormat="1" ht="19.899999999999999" customHeight="1" x14ac:dyDescent="0.2">
      <c r="B99" s="107"/>
      <c r="D99" s="108" t="s">
        <v>123</v>
      </c>
      <c r="E99" s="109"/>
      <c r="F99" s="109"/>
      <c r="G99" s="109"/>
      <c r="H99" s="109"/>
      <c r="I99" s="109"/>
      <c r="J99" s="110">
        <f>J189</f>
        <v>18653.759999999998</v>
      </c>
      <c r="L99" s="107"/>
    </row>
    <row r="100" spans="2:14" s="9" customFormat="1" ht="19.899999999999999" customHeight="1" x14ac:dyDescent="0.2">
      <c r="B100" s="107"/>
      <c r="D100" s="108" t="s">
        <v>124</v>
      </c>
      <c r="E100" s="109"/>
      <c r="F100" s="109"/>
      <c r="G100" s="109"/>
      <c r="H100" s="109"/>
      <c r="I100" s="109"/>
      <c r="J100" s="110">
        <f>J191</f>
        <v>36071</v>
      </c>
      <c r="L100" s="107"/>
    </row>
    <row r="101" spans="2:14" s="9" customFormat="1" ht="19.899999999999999" customHeight="1" x14ac:dyDescent="0.2">
      <c r="B101" s="107"/>
      <c r="D101" s="108" t="s">
        <v>125</v>
      </c>
      <c r="E101" s="109"/>
      <c r="F101" s="109"/>
      <c r="G101" s="109"/>
      <c r="H101" s="109"/>
      <c r="I101" s="109"/>
      <c r="J101" s="110">
        <f>J194</f>
        <v>4266.74</v>
      </c>
      <c r="L101" s="107"/>
    </row>
    <row r="102" spans="2:14" s="1" customFormat="1" ht="21.75" customHeight="1" x14ac:dyDescent="0.2">
      <c r="B102" s="25"/>
      <c r="L102" s="25"/>
    </row>
    <row r="103" spans="2:14" s="1" customFormat="1" ht="6.95" customHeight="1" x14ac:dyDescent="0.2">
      <c r="B103" s="25"/>
      <c r="L103" s="25"/>
    </row>
    <row r="104" spans="2:14" s="1" customFormat="1" ht="29.25" customHeight="1" x14ac:dyDescent="0.2">
      <c r="B104" s="25"/>
      <c r="C104" s="102" t="s">
        <v>134</v>
      </c>
      <c r="J104" s="111">
        <v>0</v>
      </c>
      <c r="L104" s="25"/>
      <c r="N104" s="112" t="s">
        <v>37</v>
      </c>
    </row>
    <row r="105" spans="2:14" s="1" customFormat="1" ht="18" customHeight="1" x14ac:dyDescent="0.2">
      <c r="B105" s="25"/>
      <c r="L105" s="25"/>
    </row>
    <row r="106" spans="2:14" s="1" customFormat="1" ht="29.25" customHeight="1" x14ac:dyDescent="0.2">
      <c r="B106" s="25"/>
      <c r="C106" s="113" t="s">
        <v>135</v>
      </c>
      <c r="D106" s="92"/>
      <c r="E106" s="92"/>
      <c r="F106" s="92"/>
      <c r="G106" s="92"/>
      <c r="H106" s="92"/>
      <c r="I106" s="92"/>
      <c r="J106" s="114">
        <f>ROUND(J96+J104,2)</f>
        <v>725016.13</v>
      </c>
      <c r="K106" s="92"/>
      <c r="L106" s="25"/>
    </row>
    <row r="107" spans="2:14" s="1" customFormat="1" ht="6.95" customHeight="1" x14ac:dyDescent="0.2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25"/>
    </row>
    <row r="111" spans="2:14" s="1" customFormat="1" ht="6.95" customHeight="1" x14ac:dyDescent="0.2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25"/>
    </row>
    <row r="112" spans="2:14" s="1" customFormat="1" ht="24.95" customHeight="1" x14ac:dyDescent="0.2">
      <c r="B112" s="25"/>
      <c r="C112" s="17" t="s">
        <v>136</v>
      </c>
      <c r="L112" s="25"/>
    </row>
    <row r="113" spans="2:65" s="1" customFormat="1" ht="6.95" customHeight="1" x14ac:dyDescent="0.2">
      <c r="B113" s="25"/>
      <c r="L113" s="25"/>
    </row>
    <row r="114" spans="2:65" s="1" customFormat="1" ht="12" customHeight="1" x14ac:dyDescent="0.2">
      <c r="B114" s="25"/>
      <c r="C114" s="22" t="s">
        <v>14</v>
      </c>
      <c r="L114" s="25"/>
    </row>
    <row r="115" spans="2:65" s="1" customFormat="1" ht="26.25" customHeight="1" x14ac:dyDescent="0.2">
      <c r="B115" s="25"/>
      <c r="E115" s="202" t="str">
        <f>E7</f>
        <v>Stavební úpravy, přístavba a nástavba objektu - Objekt občanského vybavení a umístění TČ</v>
      </c>
      <c r="F115" s="203"/>
      <c r="G115" s="203"/>
      <c r="H115" s="203"/>
      <c r="L115" s="25"/>
    </row>
    <row r="116" spans="2:65" s="1" customFormat="1" ht="12" customHeight="1" x14ac:dyDescent="0.2">
      <c r="B116" s="25"/>
      <c r="C116" s="22" t="s">
        <v>110</v>
      </c>
      <c r="L116" s="25"/>
    </row>
    <row r="117" spans="2:65" s="1" customFormat="1" ht="16.5" customHeight="1" x14ac:dyDescent="0.2">
      <c r="B117" s="25"/>
      <c r="E117" s="192" t="str">
        <f>E9</f>
        <v>03 - Elektroinstalace</v>
      </c>
      <c r="F117" s="201"/>
      <c r="G117" s="201"/>
      <c r="H117" s="201"/>
      <c r="L117" s="25"/>
    </row>
    <row r="118" spans="2:65" s="1" customFormat="1" ht="6.95" customHeight="1" x14ac:dyDescent="0.2">
      <c r="B118" s="25"/>
      <c r="L118" s="25"/>
    </row>
    <row r="119" spans="2:65" s="1" customFormat="1" ht="12" customHeight="1" x14ac:dyDescent="0.2">
      <c r="B119" s="25"/>
      <c r="C119" s="22" t="s">
        <v>18</v>
      </c>
      <c r="F119" s="20" t="str">
        <f>F12</f>
        <v>p.č. 1006/1, 1006/44 a p.č. st. 52, k.ú. Kozojedy</v>
      </c>
      <c r="I119" s="22" t="s">
        <v>20</v>
      </c>
      <c r="J119" s="45" t="str">
        <f>IF(J12="","",J12)</f>
        <v>12. 4. 2023</v>
      </c>
      <c r="L119" s="25"/>
    </row>
    <row r="120" spans="2:65" s="1" customFormat="1" ht="6.95" customHeight="1" x14ac:dyDescent="0.2">
      <c r="B120" s="25"/>
      <c r="L120" s="25"/>
    </row>
    <row r="121" spans="2:65" s="1" customFormat="1" ht="15.2" customHeight="1" x14ac:dyDescent="0.2">
      <c r="B121" s="25"/>
      <c r="C121" s="22" t="s">
        <v>22</v>
      </c>
      <c r="F121" s="20" t="str">
        <f>E15</f>
        <v>Obec Kozojedy, 9. května 40, 28163 Kozojedy</v>
      </c>
      <c r="I121" s="22" t="s">
        <v>28</v>
      </c>
      <c r="J121" s="23" t="str">
        <f>E21</f>
        <v>KFJ poject s.r.o.</v>
      </c>
      <c r="L121" s="25"/>
    </row>
    <row r="122" spans="2:65" s="1" customFormat="1" ht="15.2" customHeight="1" x14ac:dyDescent="0.2">
      <c r="B122" s="25"/>
      <c r="C122" s="22" t="s">
        <v>26</v>
      </c>
      <c r="F122" s="20" t="str">
        <f>IF(E18="","",E18)</f>
        <v xml:space="preserve"> </v>
      </c>
      <c r="I122" s="22" t="s">
        <v>31</v>
      </c>
      <c r="J122" s="23" t="str">
        <f>E24</f>
        <v>KFJ poject s.r.o.</v>
      </c>
      <c r="L122" s="25"/>
    </row>
    <row r="123" spans="2:65" s="1" customFormat="1" ht="10.35" customHeight="1" x14ac:dyDescent="0.2">
      <c r="B123" s="25"/>
      <c r="L123" s="25"/>
    </row>
    <row r="124" spans="2:65" s="10" customFormat="1" ht="29.25" customHeight="1" x14ac:dyDescent="0.2">
      <c r="B124" s="115"/>
      <c r="C124" s="116" t="s">
        <v>137</v>
      </c>
      <c r="D124" s="117" t="s">
        <v>58</v>
      </c>
      <c r="E124" s="117" t="s">
        <v>54</v>
      </c>
      <c r="F124" s="117" t="s">
        <v>55</v>
      </c>
      <c r="G124" s="117" t="s">
        <v>138</v>
      </c>
      <c r="H124" s="117" t="s">
        <v>139</v>
      </c>
      <c r="I124" s="117" t="s">
        <v>140</v>
      </c>
      <c r="J124" s="118" t="s">
        <v>118</v>
      </c>
      <c r="K124" s="119" t="s">
        <v>141</v>
      </c>
      <c r="L124" s="115"/>
      <c r="M124" s="52" t="s">
        <v>1</v>
      </c>
      <c r="N124" s="53" t="s">
        <v>37</v>
      </c>
      <c r="O124" s="53" t="s">
        <v>142</v>
      </c>
      <c r="P124" s="53" t="s">
        <v>143</v>
      </c>
      <c r="Q124" s="53" t="s">
        <v>144</v>
      </c>
      <c r="R124" s="53" t="s">
        <v>145</v>
      </c>
      <c r="S124" s="53" t="s">
        <v>146</v>
      </c>
      <c r="T124" s="54" t="s">
        <v>147</v>
      </c>
    </row>
    <row r="125" spans="2:65" s="1" customFormat="1" ht="22.9" customHeight="1" x14ac:dyDescent="0.25">
      <c r="B125" s="25"/>
      <c r="C125" s="57" t="s">
        <v>148</v>
      </c>
      <c r="J125" s="120">
        <f>BK125</f>
        <v>725016.13</v>
      </c>
      <c r="L125" s="25"/>
      <c r="M125" s="55"/>
      <c r="N125" s="46"/>
      <c r="O125" s="46"/>
      <c r="P125" s="121">
        <f>P126+P188</f>
        <v>114.5895</v>
      </c>
      <c r="Q125" s="46"/>
      <c r="R125" s="121">
        <f>R126+R188</f>
        <v>0.5968</v>
      </c>
      <c r="S125" s="46"/>
      <c r="T125" s="122">
        <f>T126+T188</f>
        <v>1.5</v>
      </c>
      <c r="AT125" s="13" t="s">
        <v>72</v>
      </c>
      <c r="AU125" s="13" t="s">
        <v>120</v>
      </c>
      <c r="BK125" s="123">
        <f>BK126+BK188</f>
        <v>725016.13</v>
      </c>
    </row>
    <row r="126" spans="2:65" s="11" customFormat="1" ht="25.9" customHeight="1" x14ac:dyDescent="0.2">
      <c r="B126" s="124"/>
      <c r="D126" s="125" t="s">
        <v>72</v>
      </c>
      <c r="E126" s="126" t="s">
        <v>84</v>
      </c>
      <c r="F126" s="126" t="s">
        <v>2098</v>
      </c>
      <c r="J126" s="127">
        <f>BK126</f>
        <v>666024.63</v>
      </c>
      <c r="L126" s="124"/>
      <c r="M126" s="128"/>
      <c r="P126" s="129">
        <f>SUM(P127:P187)</f>
        <v>0</v>
      </c>
      <c r="R126" s="129">
        <f>SUM(R127:R187)</f>
        <v>0</v>
      </c>
      <c r="T126" s="130">
        <f>SUM(T127:T187)</f>
        <v>0</v>
      </c>
      <c r="AR126" s="125" t="s">
        <v>80</v>
      </c>
      <c r="AT126" s="131" t="s">
        <v>72</v>
      </c>
      <c r="AU126" s="131" t="s">
        <v>73</v>
      </c>
      <c r="AY126" s="125" t="s">
        <v>151</v>
      </c>
      <c r="BK126" s="132">
        <f>SUM(BK127:BK187)</f>
        <v>666024.63</v>
      </c>
    </row>
    <row r="127" spans="2:65" s="1" customFormat="1" ht="16.5" customHeight="1" x14ac:dyDescent="0.2">
      <c r="B127" s="25"/>
      <c r="C127" s="135" t="s">
        <v>80</v>
      </c>
      <c r="D127" s="135" t="s">
        <v>154</v>
      </c>
      <c r="E127" s="136" t="s">
        <v>2099</v>
      </c>
      <c r="F127" s="137" t="s">
        <v>2100</v>
      </c>
      <c r="G127" s="138" t="s">
        <v>2101</v>
      </c>
      <c r="H127" s="139">
        <v>4</v>
      </c>
      <c r="I127" s="140">
        <v>710</v>
      </c>
      <c r="J127" s="140">
        <f t="shared" ref="J127:J158" si="0">ROUND(I127*H127,2)</f>
        <v>2840</v>
      </c>
      <c r="K127" s="141"/>
      <c r="L127" s="25"/>
      <c r="M127" s="142" t="s">
        <v>1</v>
      </c>
      <c r="N127" s="112" t="s">
        <v>38</v>
      </c>
      <c r="O127" s="143">
        <v>0</v>
      </c>
      <c r="P127" s="143">
        <f t="shared" ref="P127:P158" si="1">O127*H127</f>
        <v>0</v>
      </c>
      <c r="Q127" s="143">
        <v>0</v>
      </c>
      <c r="R127" s="143">
        <f t="shared" ref="R127:R158" si="2">Q127*H127</f>
        <v>0</v>
      </c>
      <c r="S127" s="143">
        <v>0</v>
      </c>
      <c r="T127" s="144">
        <f t="shared" ref="T127:T158" si="3">S127*H127</f>
        <v>0</v>
      </c>
      <c r="AR127" s="145" t="s">
        <v>158</v>
      </c>
      <c r="AT127" s="145" t="s">
        <v>154</v>
      </c>
      <c r="AU127" s="145" t="s">
        <v>80</v>
      </c>
      <c r="AY127" s="13" t="s">
        <v>151</v>
      </c>
      <c r="BE127" s="146">
        <f t="shared" ref="BE127:BE158" si="4">IF(N127="základní",J127,0)</f>
        <v>2840</v>
      </c>
      <c r="BF127" s="146">
        <f t="shared" ref="BF127:BF158" si="5">IF(N127="snížená",J127,0)</f>
        <v>0</v>
      </c>
      <c r="BG127" s="146">
        <f t="shared" ref="BG127:BG158" si="6">IF(N127="zákl. přenesená",J127,0)</f>
        <v>0</v>
      </c>
      <c r="BH127" s="146">
        <f t="shared" ref="BH127:BH158" si="7">IF(N127="sníž. přenesená",J127,0)</f>
        <v>0</v>
      </c>
      <c r="BI127" s="146">
        <f t="shared" ref="BI127:BI158" si="8">IF(N127="nulová",J127,0)</f>
        <v>0</v>
      </c>
      <c r="BJ127" s="13" t="s">
        <v>80</v>
      </c>
      <c r="BK127" s="146">
        <f t="shared" ref="BK127:BK158" si="9">ROUND(I127*H127,2)</f>
        <v>2840</v>
      </c>
      <c r="BL127" s="13" t="s">
        <v>158</v>
      </c>
      <c r="BM127" s="145" t="s">
        <v>2102</v>
      </c>
    </row>
    <row r="128" spans="2:65" s="1" customFormat="1" ht="21.75" customHeight="1" x14ac:dyDescent="0.2">
      <c r="B128" s="25"/>
      <c r="C128" s="135" t="s">
        <v>82</v>
      </c>
      <c r="D128" s="135" t="s">
        <v>154</v>
      </c>
      <c r="E128" s="136" t="s">
        <v>2103</v>
      </c>
      <c r="F128" s="137" t="s">
        <v>2104</v>
      </c>
      <c r="G128" s="138" t="s">
        <v>2101</v>
      </c>
      <c r="H128" s="139">
        <v>40</v>
      </c>
      <c r="I128" s="140">
        <v>73.8</v>
      </c>
      <c r="J128" s="140">
        <f t="shared" si="0"/>
        <v>2952</v>
      </c>
      <c r="K128" s="141"/>
      <c r="L128" s="25"/>
      <c r="M128" s="142" t="s">
        <v>1</v>
      </c>
      <c r="N128" s="112" t="s">
        <v>38</v>
      </c>
      <c r="O128" s="143">
        <v>0</v>
      </c>
      <c r="P128" s="143">
        <f t="shared" si="1"/>
        <v>0</v>
      </c>
      <c r="Q128" s="143">
        <v>0</v>
      </c>
      <c r="R128" s="143">
        <f t="shared" si="2"/>
        <v>0</v>
      </c>
      <c r="S128" s="143">
        <v>0</v>
      </c>
      <c r="T128" s="144">
        <f t="shared" si="3"/>
        <v>0</v>
      </c>
      <c r="AR128" s="145" t="s">
        <v>158</v>
      </c>
      <c r="AT128" s="145" t="s">
        <v>154</v>
      </c>
      <c r="AU128" s="145" t="s">
        <v>80</v>
      </c>
      <c r="AY128" s="13" t="s">
        <v>151</v>
      </c>
      <c r="BE128" s="146">
        <f t="shared" si="4"/>
        <v>2952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3" t="s">
        <v>80</v>
      </c>
      <c r="BK128" s="146">
        <f t="shared" si="9"/>
        <v>2952</v>
      </c>
      <c r="BL128" s="13" t="s">
        <v>158</v>
      </c>
      <c r="BM128" s="145" t="s">
        <v>2105</v>
      </c>
    </row>
    <row r="129" spans="2:65" s="1" customFormat="1" ht="16.5" customHeight="1" x14ac:dyDescent="0.2">
      <c r="B129" s="25"/>
      <c r="C129" s="135" t="s">
        <v>152</v>
      </c>
      <c r="D129" s="135" t="s">
        <v>154</v>
      </c>
      <c r="E129" s="136" t="s">
        <v>2106</v>
      </c>
      <c r="F129" s="137" t="s">
        <v>2107</v>
      </c>
      <c r="G129" s="138" t="s">
        <v>483</v>
      </c>
      <c r="H129" s="139">
        <v>50</v>
      </c>
      <c r="I129" s="140">
        <v>65</v>
      </c>
      <c r="J129" s="140">
        <f t="shared" si="0"/>
        <v>3250</v>
      </c>
      <c r="K129" s="141"/>
      <c r="L129" s="25"/>
      <c r="M129" s="142" t="s">
        <v>1</v>
      </c>
      <c r="N129" s="112" t="s">
        <v>38</v>
      </c>
      <c r="O129" s="143">
        <v>0</v>
      </c>
      <c r="P129" s="143">
        <f t="shared" si="1"/>
        <v>0</v>
      </c>
      <c r="Q129" s="143">
        <v>0</v>
      </c>
      <c r="R129" s="143">
        <f t="shared" si="2"/>
        <v>0</v>
      </c>
      <c r="S129" s="143">
        <v>0</v>
      </c>
      <c r="T129" s="144">
        <f t="shared" si="3"/>
        <v>0</v>
      </c>
      <c r="AR129" s="145" t="s">
        <v>158</v>
      </c>
      <c r="AT129" s="145" t="s">
        <v>154</v>
      </c>
      <c r="AU129" s="145" t="s">
        <v>80</v>
      </c>
      <c r="AY129" s="13" t="s">
        <v>151</v>
      </c>
      <c r="BE129" s="146">
        <f t="shared" si="4"/>
        <v>3250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3" t="s">
        <v>80</v>
      </c>
      <c r="BK129" s="146">
        <f t="shared" si="9"/>
        <v>3250</v>
      </c>
      <c r="BL129" s="13" t="s">
        <v>158</v>
      </c>
      <c r="BM129" s="145" t="s">
        <v>2108</v>
      </c>
    </row>
    <row r="130" spans="2:65" s="1" customFormat="1" ht="21.75" customHeight="1" x14ac:dyDescent="0.2">
      <c r="B130" s="25"/>
      <c r="C130" s="135" t="s">
        <v>158</v>
      </c>
      <c r="D130" s="135" t="s">
        <v>154</v>
      </c>
      <c r="E130" s="136" t="s">
        <v>2109</v>
      </c>
      <c r="F130" s="137" t="s">
        <v>2110</v>
      </c>
      <c r="G130" s="138" t="s">
        <v>483</v>
      </c>
      <c r="H130" s="139">
        <v>75</v>
      </c>
      <c r="I130" s="140">
        <v>80.599999999999994</v>
      </c>
      <c r="J130" s="140">
        <f t="shared" si="0"/>
        <v>6045</v>
      </c>
      <c r="K130" s="141"/>
      <c r="L130" s="25"/>
      <c r="M130" s="142" t="s">
        <v>1</v>
      </c>
      <c r="N130" s="112" t="s">
        <v>38</v>
      </c>
      <c r="O130" s="143">
        <v>0</v>
      </c>
      <c r="P130" s="143">
        <f t="shared" si="1"/>
        <v>0</v>
      </c>
      <c r="Q130" s="143">
        <v>0</v>
      </c>
      <c r="R130" s="143">
        <f t="shared" si="2"/>
        <v>0</v>
      </c>
      <c r="S130" s="143">
        <v>0</v>
      </c>
      <c r="T130" s="144">
        <f t="shared" si="3"/>
        <v>0</v>
      </c>
      <c r="AR130" s="145" t="s">
        <v>158</v>
      </c>
      <c r="AT130" s="145" t="s">
        <v>154</v>
      </c>
      <c r="AU130" s="145" t="s">
        <v>80</v>
      </c>
      <c r="AY130" s="13" t="s">
        <v>151</v>
      </c>
      <c r="BE130" s="146">
        <f t="shared" si="4"/>
        <v>6045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3" t="s">
        <v>80</v>
      </c>
      <c r="BK130" s="146">
        <f t="shared" si="9"/>
        <v>6045</v>
      </c>
      <c r="BL130" s="13" t="s">
        <v>158</v>
      </c>
      <c r="BM130" s="145" t="s">
        <v>2111</v>
      </c>
    </row>
    <row r="131" spans="2:65" s="1" customFormat="1" ht="16.5" customHeight="1" x14ac:dyDescent="0.2">
      <c r="B131" s="25"/>
      <c r="C131" s="135" t="s">
        <v>174</v>
      </c>
      <c r="D131" s="135" t="s">
        <v>154</v>
      </c>
      <c r="E131" s="136" t="s">
        <v>2112</v>
      </c>
      <c r="F131" s="137" t="s">
        <v>2113</v>
      </c>
      <c r="G131" s="138" t="s">
        <v>2101</v>
      </c>
      <c r="H131" s="139">
        <v>1</v>
      </c>
      <c r="I131" s="140">
        <v>553</v>
      </c>
      <c r="J131" s="140">
        <f t="shared" si="0"/>
        <v>553</v>
      </c>
      <c r="K131" s="141"/>
      <c r="L131" s="25"/>
      <c r="M131" s="142" t="s">
        <v>1</v>
      </c>
      <c r="N131" s="112" t="s">
        <v>38</v>
      </c>
      <c r="O131" s="143">
        <v>0</v>
      </c>
      <c r="P131" s="143">
        <f t="shared" si="1"/>
        <v>0</v>
      </c>
      <c r="Q131" s="143">
        <v>0</v>
      </c>
      <c r="R131" s="143">
        <f t="shared" si="2"/>
        <v>0</v>
      </c>
      <c r="S131" s="143">
        <v>0</v>
      </c>
      <c r="T131" s="144">
        <f t="shared" si="3"/>
        <v>0</v>
      </c>
      <c r="AR131" s="145" t="s">
        <v>158</v>
      </c>
      <c r="AT131" s="145" t="s">
        <v>154</v>
      </c>
      <c r="AU131" s="145" t="s">
        <v>80</v>
      </c>
      <c r="AY131" s="13" t="s">
        <v>151</v>
      </c>
      <c r="BE131" s="146">
        <f t="shared" si="4"/>
        <v>553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3" t="s">
        <v>80</v>
      </c>
      <c r="BK131" s="146">
        <f t="shared" si="9"/>
        <v>553</v>
      </c>
      <c r="BL131" s="13" t="s">
        <v>158</v>
      </c>
      <c r="BM131" s="145" t="s">
        <v>2114</v>
      </c>
    </row>
    <row r="132" spans="2:65" s="1" customFormat="1" ht="16.5" customHeight="1" x14ac:dyDescent="0.2">
      <c r="B132" s="25"/>
      <c r="C132" s="135" t="s">
        <v>169</v>
      </c>
      <c r="D132" s="135" t="s">
        <v>154</v>
      </c>
      <c r="E132" s="136" t="s">
        <v>2115</v>
      </c>
      <c r="F132" s="137" t="s">
        <v>2116</v>
      </c>
      <c r="G132" s="138" t="s">
        <v>483</v>
      </c>
      <c r="H132" s="139">
        <v>2100</v>
      </c>
      <c r="I132" s="140">
        <v>26.7</v>
      </c>
      <c r="J132" s="140">
        <f t="shared" si="0"/>
        <v>56070</v>
      </c>
      <c r="K132" s="141"/>
      <c r="L132" s="25"/>
      <c r="M132" s="142" t="s">
        <v>1</v>
      </c>
      <c r="N132" s="112" t="s">
        <v>38</v>
      </c>
      <c r="O132" s="143">
        <v>0</v>
      </c>
      <c r="P132" s="143">
        <f t="shared" si="1"/>
        <v>0</v>
      </c>
      <c r="Q132" s="143">
        <v>0</v>
      </c>
      <c r="R132" s="143">
        <f t="shared" si="2"/>
        <v>0</v>
      </c>
      <c r="S132" s="143">
        <v>0</v>
      </c>
      <c r="T132" s="144">
        <f t="shared" si="3"/>
        <v>0</v>
      </c>
      <c r="AR132" s="145" t="s">
        <v>158</v>
      </c>
      <c r="AT132" s="145" t="s">
        <v>154</v>
      </c>
      <c r="AU132" s="145" t="s">
        <v>80</v>
      </c>
      <c r="AY132" s="13" t="s">
        <v>151</v>
      </c>
      <c r="BE132" s="146">
        <f t="shared" si="4"/>
        <v>56070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3" t="s">
        <v>80</v>
      </c>
      <c r="BK132" s="146">
        <f t="shared" si="9"/>
        <v>56070</v>
      </c>
      <c r="BL132" s="13" t="s">
        <v>158</v>
      </c>
      <c r="BM132" s="145" t="s">
        <v>2117</v>
      </c>
    </row>
    <row r="133" spans="2:65" s="1" customFormat="1" ht="16.5" customHeight="1" x14ac:dyDescent="0.2">
      <c r="B133" s="25"/>
      <c r="C133" s="135" t="s">
        <v>181</v>
      </c>
      <c r="D133" s="135" t="s">
        <v>154</v>
      </c>
      <c r="E133" s="136" t="s">
        <v>2118</v>
      </c>
      <c r="F133" s="137" t="s">
        <v>2119</v>
      </c>
      <c r="G133" s="138" t="s">
        <v>483</v>
      </c>
      <c r="H133" s="139">
        <v>1150</v>
      </c>
      <c r="I133" s="140">
        <v>33.799999999999997</v>
      </c>
      <c r="J133" s="140">
        <f t="shared" si="0"/>
        <v>38870</v>
      </c>
      <c r="K133" s="141"/>
      <c r="L133" s="25"/>
      <c r="M133" s="142" t="s">
        <v>1</v>
      </c>
      <c r="N133" s="112" t="s">
        <v>38</v>
      </c>
      <c r="O133" s="143">
        <v>0</v>
      </c>
      <c r="P133" s="143">
        <f t="shared" si="1"/>
        <v>0</v>
      </c>
      <c r="Q133" s="143">
        <v>0</v>
      </c>
      <c r="R133" s="143">
        <f t="shared" si="2"/>
        <v>0</v>
      </c>
      <c r="S133" s="143">
        <v>0</v>
      </c>
      <c r="T133" s="144">
        <f t="shared" si="3"/>
        <v>0</v>
      </c>
      <c r="AR133" s="145" t="s">
        <v>158</v>
      </c>
      <c r="AT133" s="145" t="s">
        <v>154</v>
      </c>
      <c r="AU133" s="145" t="s">
        <v>80</v>
      </c>
      <c r="AY133" s="13" t="s">
        <v>151</v>
      </c>
      <c r="BE133" s="146">
        <f t="shared" si="4"/>
        <v>38870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3" t="s">
        <v>80</v>
      </c>
      <c r="BK133" s="146">
        <f t="shared" si="9"/>
        <v>38870</v>
      </c>
      <c r="BL133" s="13" t="s">
        <v>158</v>
      </c>
      <c r="BM133" s="145" t="s">
        <v>2120</v>
      </c>
    </row>
    <row r="134" spans="2:65" s="1" customFormat="1" ht="16.5" customHeight="1" x14ac:dyDescent="0.2">
      <c r="B134" s="25"/>
      <c r="C134" s="135" t="s">
        <v>185</v>
      </c>
      <c r="D134" s="135" t="s">
        <v>154</v>
      </c>
      <c r="E134" s="136" t="s">
        <v>2121</v>
      </c>
      <c r="F134" s="137" t="s">
        <v>2122</v>
      </c>
      <c r="G134" s="138" t="s">
        <v>483</v>
      </c>
      <c r="H134" s="139">
        <v>400</v>
      </c>
      <c r="I134" s="140">
        <v>35.4</v>
      </c>
      <c r="J134" s="140">
        <f t="shared" si="0"/>
        <v>14160</v>
      </c>
      <c r="K134" s="141"/>
      <c r="L134" s="25"/>
      <c r="M134" s="142" t="s">
        <v>1</v>
      </c>
      <c r="N134" s="112" t="s">
        <v>38</v>
      </c>
      <c r="O134" s="143">
        <v>0</v>
      </c>
      <c r="P134" s="143">
        <f t="shared" si="1"/>
        <v>0</v>
      </c>
      <c r="Q134" s="143">
        <v>0</v>
      </c>
      <c r="R134" s="143">
        <f t="shared" si="2"/>
        <v>0</v>
      </c>
      <c r="S134" s="143">
        <v>0</v>
      </c>
      <c r="T134" s="144">
        <f t="shared" si="3"/>
        <v>0</v>
      </c>
      <c r="AR134" s="145" t="s">
        <v>158</v>
      </c>
      <c r="AT134" s="145" t="s">
        <v>154</v>
      </c>
      <c r="AU134" s="145" t="s">
        <v>80</v>
      </c>
      <c r="AY134" s="13" t="s">
        <v>151</v>
      </c>
      <c r="BE134" s="146">
        <f t="shared" si="4"/>
        <v>14160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3" t="s">
        <v>80</v>
      </c>
      <c r="BK134" s="146">
        <f t="shared" si="9"/>
        <v>14160</v>
      </c>
      <c r="BL134" s="13" t="s">
        <v>158</v>
      </c>
      <c r="BM134" s="145" t="s">
        <v>2123</v>
      </c>
    </row>
    <row r="135" spans="2:65" s="1" customFormat="1" ht="16.5" customHeight="1" x14ac:dyDescent="0.2">
      <c r="B135" s="25"/>
      <c r="C135" s="135" t="s">
        <v>189</v>
      </c>
      <c r="D135" s="135" t="s">
        <v>154</v>
      </c>
      <c r="E135" s="136" t="s">
        <v>2124</v>
      </c>
      <c r="F135" s="137" t="s">
        <v>2125</v>
      </c>
      <c r="G135" s="138" t="s">
        <v>483</v>
      </c>
      <c r="H135" s="139">
        <v>300</v>
      </c>
      <c r="I135" s="140">
        <v>68.400000000000006</v>
      </c>
      <c r="J135" s="140">
        <f t="shared" si="0"/>
        <v>20520</v>
      </c>
      <c r="K135" s="141"/>
      <c r="L135" s="25"/>
      <c r="M135" s="142" t="s">
        <v>1</v>
      </c>
      <c r="N135" s="112" t="s">
        <v>38</v>
      </c>
      <c r="O135" s="143">
        <v>0</v>
      </c>
      <c r="P135" s="143">
        <f t="shared" si="1"/>
        <v>0</v>
      </c>
      <c r="Q135" s="143">
        <v>0</v>
      </c>
      <c r="R135" s="143">
        <f t="shared" si="2"/>
        <v>0</v>
      </c>
      <c r="S135" s="143">
        <v>0</v>
      </c>
      <c r="T135" s="144">
        <f t="shared" si="3"/>
        <v>0</v>
      </c>
      <c r="AR135" s="145" t="s">
        <v>158</v>
      </c>
      <c r="AT135" s="145" t="s">
        <v>154</v>
      </c>
      <c r="AU135" s="145" t="s">
        <v>80</v>
      </c>
      <c r="AY135" s="13" t="s">
        <v>151</v>
      </c>
      <c r="BE135" s="146">
        <f t="shared" si="4"/>
        <v>20520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3" t="s">
        <v>80</v>
      </c>
      <c r="BK135" s="146">
        <f t="shared" si="9"/>
        <v>20520</v>
      </c>
      <c r="BL135" s="13" t="s">
        <v>158</v>
      </c>
      <c r="BM135" s="145" t="s">
        <v>2126</v>
      </c>
    </row>
    <row r="136" spans="2:65" s="1" customFormat="1" ht="16.5" customHeight="1" x14ac:dyDescent="0.2">
      <c r="B136" s="25"/>
      <c r="C136" s="135" t="s">
        <v>193</v>
      </c>
      <c r="D136" s="135" t="s">
        <v>154</v>
      </c>
      <c r="E136" s="136" t="s">
        <v>2127</v>
      </c>
      <c r="F136" s="137" t="s">
        <v>2128</v>
      </c>
      <c r="G136" s="138" t="s">
        <v>483</v>
      </c>
      <c r="H136" s="139">
        <v>450</v>
      </c>
      <c r="I136" s="140">
        <v>21.9</v>
      </c>
      <c r="J136" s="140">
        <f t="shared" si="0"/>
        <v>9855</v>
      </c>
      <c r="K136" s="141"/>
      <c r="L136" s="25"/>
      <c r="M136" s="142" t="s">
        <v>1</v>
      </c>
      <c r="N136" s="112" t="s">
        <v>38</v>
      </c>
      <c r="O136" s="143">
        <v>0</v>
      </c>
      <c r="P136" s="143">
        <f t="shared" si="1"/>
        <v>0</v>
      </c>
      <c r="Q136" s="143">
        <v>0</v>
      </c>
      <c r="R136" s="143">
        <f t="shared" si="2"/>
        <v>0</v>
      </c>
      <c r="S136" s="143">
        <v>0</v>
      </c>
      <c r="T136" s="144">
        <f t="shared" si="3"/>
        <v>0</v>
      </c>
      <c r="AR136" s="145" t="s">
        <v>158</v>
      </c>
      <c r="AT136" s="145" t="s">
        <v>154</v>
      </c>
      <c r="AU136" s="145" t="s">
        <v>80</v>
      </c>
      <c r="AY136" s="13" t="s">
        <v>151</v>
      </c>
      <c r="BE136" s="146">
        <f t="shared" si="4"/>
        <v>9855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3" t="s">
        <v>80</v>
      </c>
      <c r="BK136" s="146">
        <f t="shared" si="9"/>
        <v>9855</v>
      </c>
      <c r="BL136" s="13" t="s">
        <v>158</v>
      </c>
      <c r="BM136" s="145" t="s">
        <v>2129</v>
      </c>
    </row>
    <row r="137" spans="2:65" s="1" customFormat="1" ht="21.75" customHeight="1" x14ac:dyDescent="0.2">
      <c r="B137" s="25"/>
      <c r="C137" s="135" t="s">
        <v>197</v>
      </c>
      <c r="D137" s="135" t="s">
        <v>154</v>
      </c>
      <c r="E137" s="136" t="s">
        <v>2130</v>
      </c>
      <c r="F137" s="137" t="s">
        <v>2131</v>
      </c>
      <c r="G137" s="138" t="s">
        <v>2101</v>
      </c>
      <c r="H137" s="139">
        <v>6</v>
      </c>
      <c r="I137" s="140">
        <v>111.2</v>
      </c>
      <c r="J137" s="140">
        <f t="shared" si="0"/>
        <v>667.2</v>
      </c>
      <c r="K137" s="141"/>
      <c r="L137" s="25"/>
      <c r="M137" s="142" t="s">
        <v>1</v>
      </c>
      <c r="N137" s="112" t="s">
        <v>38</v>
      </c>
      <c r="O137" s="143">
        <v>0</v>
      </c>
      <c r="P137" s="143">
        <f t="shared" si="1"/>
        <v>0</v>
      </c>
      <c r="Q137" s="143">
        <v>0</v>
      </c>
      <c r="R137" s="143">
        <f t="shared" si="2"/>
        <v>0</v>
      </c>
      <c r="S137" s="143">
        <v>0</v>
      </c>
      <c r="T137" s="144">
        <f t="shared" si="3"/>
        <v>0</v>
      </c>
      <c r="AR137" s="145" t="s">
        <v>158</v>
      </c>
      <c r="AT137" s="145" t="s">
        <v>154</v>
      </c>
      <c r="AU137" s="145" t="s">
        <v>80</v>
      </c>
      <c r="AY137" s="13" t="s">
        <v>151</v>
      </c>
      <c r="BE137" s="146">
        <f t="shared" si="4"/>
        <v>667.2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3" t="s">
        <v>80</v>
      </c>
      <c r="BK137" s="146">
        <f t="shared" si="9"/>
        <v>667.2</v>
      </c>
      <c r="BL137" s="13" t="s">
        <v>158</v>
      </c>
      <c r="BM137" s="145" t="s">
        <v>2132</v>
      </c>
    </row>
    <row r="138" spans="2:65" s="1" customFormat="1" ht="16.5" customHeight="1" x14ac:dyDescent="0.2">
      <c r="B138" s="25"/>
      <c r="C138" s="135" t="s">
        <v>202</v>
      </c>
      <c r="D138" s="135" t="s">
        <v>154</v>
      </c>
      <c r="E138" s="136" t="s">
        <v>2133</v>
      </c>
      <c r="F138" s="137" t="s">
        <v>2134</v>
      </c>
      <c r="G138" s="138" t="s">
        <v>483</v>
      </c>
      <c r="H138" s="139">
        <v>450</v>
      </c>
      <c r="I138" s="140">
        <v>55.1</v>
      </c>
      <c r="J138" s="140">
        <f t="shared" si="0"/>
        <v>24795</v>
      </c>
      <c r="K138" s="141"/>
      <c r="L138" s="25"/>
      <c r="M138" s="142" t="s">
        <v>1</v>
      </c>
      <c r="N138" s="112" t="s">
        <v>38</v>
      </c>
      <c r="O138" s="143">
        <v>0</v>
      </c>
      <c r="P138" s="143">
        <f t="shared" si="1"/>
        <v>0</v>
      </c>
      <c r="Q138" s="143">
        <v>0</v>
      </c>
      <c r="R138" s="143">
        <f t="shared" si="2"/>
        <v>0</v>
      </c>
      <c r="S138" s="143">
        <v>0</v>
      </c>
      <c r="T138" s="144">
        <f t="shared" si="3"/>
        <v>0</v>
      </c>
      <c r="AR138" s="145" t="s">
        <v>158</v>
      </c>
      <c r="AT138" s="145" t="s">
        <v>154</v>
      </c>
      <c r="AU138" s="145" t="s">
        <v>80</v>
      </c>
      <c r="AY138" s="13" t="s">
        <v>151</v>
      </c>
      <c r="BE138" s="146">
        <f t="shared" si="4"/>
        <v>24795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3" t="s">
        <v>80</v>
      </c>
      <c r="BK138" s="146">
        <f t="shared" si="9"/>
        <v>24795</v>
      </c>
      <c r="BL138" s="13" t="s">
        <v>158</v>
      </c>
      <c r="BM138" s="145" t="s">
        <v>2135</v>
      </c>
    </row>
    <row r="139" spans="2:65" s="1" customFormat="1" ht="16.5" customHeight="1" x14ac:dyDescent="0.2">
      <c r="B139" s="25"/>
      <c r="C139" s="135" t="s">
        <v>206</v>
      </c>
      <c r="D139" s="135" t="s">
        <v>154</v>
      </c>
      <c r="E139" s="136" t="s">
        <v>2136</v>
      </c>
      <c r="F139" s="137" t="s">
        <v>2137</v>
      </c>
      <c r="G139" s="138" t="s">
        <v>483</v>
      </c>
      <c r="H139" s="139">
        <v>200</v>
      </c>
      <c r="I139" s="140">
        <v>24.3</v>
      </c>
      <c r="J139" s="140">
        <f t="shared" si="0"/>
        <v>4860</v>
      </c>
      <c r="K139" s="141"/>
      <c r="L139" s="25"/>
      <c r="M139" s="142" t="s">
        <v>1</v>
      </c>
      <c r="N139" s="112" t="s">
        <v>38</v>
      </c>
      <c r="O139" s="143">
        <v>0</v>
      </c>
      <c r="P139" s="143">
        <f t="shared" si="1"/>
        <v>0</v>
      </c>
      <c r="Q139" s="143">
        <v>0</v>
      </c>
      <c r="R139" s="143">
        <f t="shared" si="2"/>
        <v>0</v>
      </c>
      <c r="S139" s="143">
        <v>0</v>
      </c>
      <c r="T139" s="144">
        <f t="shared" si="3"/>
        <v>0</v>
      </c>
      <c r="AR139" s="145" t="s">
        <v>158</v>
      </c>
      <c r="AT139" s="145" t="s">
        <v>154</v>
      </c>
      <c r="AU139" s="145" t="s">
        <v>80</v>
      </c>
      <c r="AY139" s="13" t="s">
        <v>151</v>
      </c>
      <c r="BE139" s="146">
        <f t="shared" si="4"/>
        <v>4860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3" t="s">
        <v>80</v>
      </c>
      <c r="BK139" s="146">
        <f t="shared" si="9"/>
        <v>4860</v>
      </c>
      <c r="BL139" s="13" t="s">
        <v>158</v>
      </c>
      <c r="BM139" s="145" t="s">
        <v>2138</v>
      </c>
    </row>
    <row r="140" spans="2:65" s="1" customFormat="1" ht="16.5" customHeight="1" x14ac:dyDescent="0.2">
      <c r="B140" s="25"/>
      <c r="C140" s="135" t="s">
        <v>211</v>
      </c>
      <c r="D140" s="135" t="s">
        <v>154</v>
      </c>
      <c r="E140" s="136" t="s">
        <v>2139</v>
      </c>
      <c r="F140" s="137" t="s">
        <v>2140</v>
      </c>
      <c r="G140" s="138" t="s">
        <v>483</v>
      </c>
      <c r="H140" s="139">
        <v>75</v>
      </c>
      <c r="I140" s="140">
        <v>37.799999999999997</v>
      </c>
      <c r="J140" s="140">
        <f t="shared" si="0"/>
        <v>2835</v>
      </c>
      <c r="K140" s="141"/>
      <c r="L140" s="25"/>
      <c r="M140" s="142" t="s">
        <v>1</v>
      </c>
      <c r="N140" s="112" t="s">
        <v>38</v>
      </c>
      <c r="O140" s="143">
        <v>0</v>
      </c>
      <c r="P140" s="143">
        <f t="shared" si="1"/>
        <v>0</v>
      </c>
      <c r="Q140" s="143">
        <v>0</v>
      </c>
      <c r="R140" s="143">
        <f t="shared" si="2"/>
        <v>0</v>
      </c>
      <c r="S140" s="143">
        <v>0</v>
      </c>
      <c r="T140" s="144">
        <f t="shared" si="3"/>
        <v>0</v>
      </c>
      <c r="AR140" s="145" t="s">
        <v>158</v>
      </c>
      <c r="AT140" s="145" t="s">
        <v>154</v>
      </c>
      <c r="AU140" s="145" t="s">
        <v>80</v>
      </c>
      <c r="AY140" s="13" t="s">
        <v>151</v>
      </c>
      <c r="BE140" s="146">
        <f t="shared" si="4"/>
        <v>2835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3" t="s">
        <v>80</v>
      </c>
      <c r="BK140" s="146">
        <f t="shared" si="9"/>
        <v>2835</v>
      </c>
      <c r="BL140" s="13" t="s">
        <v>158</v>
      </c>
      <c r="BM140" s="145" t="s">
        <v>2141</v>
      </c>
    </row>
    <row r="141" spans="2:65" s="1" customFormat="1" ht="16.5" customHeight="1" x14ac:dyDescent="0.2">
      <c r="B141" s="25"/>
      <c r="C141" s="135" t="s">
        <v>8</v>
      </c>
      <c r="D141" s="135" t="s">
        <v>154</v>
      </c>
      <c r="E141" s="136" t="s">
        <v>2142</v>
      </c>
      <c r="F141" s="137" t="s">
        <v>2143</v>
      </c>
      <c r="G141" s="138" t="s">
        <v>483</v>
      </c>
      <c r="H141" s="139">
        <v>75</v>
      </c>
      <c r="I141" s="140">
        <v>54</v>
      </c>
      <c r="J141" s="140">
        <f t="shared" si="0"/>
        <v>4050</v>
      </c>
      <c r="K141" s="141"/>
      <c r="L141" s="25"/>
      <c r="M141" s="142" t="s">
        <v>1</v>
      </c>
      <c r="N141" s="112" t="s">
        <v>38</v>
      </c>
      <c r="O141" s="143">
        <v>0</v>
      </c>
      <c r="P141" s="143">
        <f t="shared" si="1"/>
        <v>0</v>
      </c>
      <c r="Q141" s="143">
        <v>0</v>
      </c>
      <c r="R141" s="143">
        <f t="shared" si="2"/>
        <v>0</v>
      </c>
      <c r="S141" s="143">
        <v>0</v>
      </c>
      <c r="T141" s="144">
        <f t="shared" si="3"/>
        <v>0</v>
      </c>
      <c r="AR141" s="145" t="s">
        <v>158</v>
      </c>
      <c r="AT141" s="145" t="s">
        <v>154</v>
      </c>
      <c r="AU141" s="145" t="s">
        <v>80</v>
      </c>
      <c r="AY141" s="13" t="s">
        <v>151</v>
      </c>
      <c r="BE141" s="146">
        <f t="shared" si="4"/>
        <v>4050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3" t="s">
        <v>80</v>
      </c>
      <c r="BK141" s="146">
        <f t="shared" si="9"/>
        <v>4050</v>
      </c>
      <c r="BL141" s="13" t="s">
        <v>158</v>
      </c>
      <c r="BM141" s="145" t="s">
        <v>2144</v>
      </c>
    </row>
    <row r="142" spans="2:65" s="1" customFormat="1" ht="16.5" customHeight="1" x14ac:dyDescent="0.2">
      <c r="B142" s="25"/>
      <c r="C142" s="135" t="s">
        <v>220</v>
      </c>
      <c r="D142" s="135" t="s">
        <v>154</v>
      </c>
      <c r="E142" s="136" t="s">
        <v>2145</v>
      </c>
      <c r="F142" s="137" t="s">
        <v>2146</v>
      </c>
      <c r="G142" s="138" t="s">
        <v>2101</v>
      </c>
      <c r="H142" s="139">
        <v>9</v>
      </c>
      <c r="I142" s="140">
        <v>1508</v>
      </c>
      <c r="J142" s="140">
        <f t="shared" si="0"/>
        <v>13572</v>
      </c>
      <c r="K142" s="141"/>
      <c r="L142" s="25"/>
      <c r="M142" s="142" t="s">
        <v>1</v>
      </c>
      <c r="N142" s="112" t="s">
        <v>38</v>
      </c>
      <c r="O142" s="143">
        <v>0</v>
      </c>
      <c r="P142" s="143">
        <f t="shared" si="1"/>
        <v>0</v>
      </c>
      <c r="Q142" s="143">
        <v>0</v>
      </c>
      <c r="R142" s="143">
        <f t="shared" si="2"/>
        <v>0</v>
      </c>
      <c r="S142" s="143">
        <v>0</v>
      </c>
      <c r="T142" s="144">
        <f t="shared" si="3"/>
        <v>0</v>
      </c>
      <c r="AR142" s="145" t="s">
        <v>158</v>
      </c>
      <c r="AT142" s="145" t="s">
        <v>154</v>
      </c>
      <c r="AU142" s="145" t="s">
        <v>80</v>
      </c>
      <c r="AY142" s="13" t="s">
        <v>151</v>
      </c>
      <c r="BE142" s="146">
        <f t="shared" si="4"/>
        <v>13572</v>
      </c>
      <c r="BF142" s="146">
        <f t="shared" si="5"/>
        <v>0</v>
      </c>
      <c r="BG142" s="146">
        <f t="shared" si="6"/>
        <v>0</v>
      </c>
      <c r="BH142" s="146">
        <f t="shared" si="7"/>
        <v>0</v>
      </c>
      <c r="BI142" s="146">
        <f t="shared" si="8"/>
        <v>0</v>
      </c>
      <c r="BJ142" s="13" t="s">
        <v>80</v>
      </c>
      <c r="BK142" s="146">
        <f t="shared" si="9"/>
        <v>13572</v>
      </c>
      <c r="BL142" s="13" t="s">
        <v>158</v>
      </c>
      <c r="BM142" s="145" t="s">
        <v>2147</v>
      </c>
    </row>
    <row r="143" spans="2:65" s="1" customFormat="1" ht="16.5" customHeight="1" x14ac:dyDescent="0.2">
      <c r="B143" s="25"/>
      <c r="C143" s="135" t="s">
        <v>224</v>
      </c>
      <c r="D143" s="135" t="s">
        <v>154</v>
      </c>
      <c r="E143" s="136" t="s">
        <v>2148</v>
      </c>
      <c r="F143" s="137" t="s">
        <v>2149</v>
      </c>
      <c r="G143" s="138" t="s">
        <v>2101</v>
      </c>
      <c r="H143" s="139">
        <v>5</v>
      </c>
      <c r="I143" s="140">
        <v>1659</v>
      </c>
      <c r="J143" s="140">
        <f t="shared" si="0"/>
        <v>8295</v>
      </c>
      <c r="K143" s="141"/>
      <c r="L143" s="25"/>
      <c r="M143" s="142" t="s">
        <v>1</v>
      </c>
      <c r="N143" s="112" t="s">
        <v>38</v>
      </c>
      <c r="O143" s="143">
        <v>0</v>
      </c>
      <c r="P143" s="143">
        <f t="shared" si="1"/>
        <v>0</v>
      </c>
      <c r="Q143" s="143">
        <v>0</v>
      </c>
      <c r="R143" s="143">
        <f t="shared" si="2"/>
        <v>0</v>
      </c>
      <c r="S143" s="143">
        <v>0</v>
      </c>
      <c r="T143" s="144">
        <f t="shared" si="3"/>
        <v>0</v>
      </c>
      <c r="AR143" s="145" t="s">
        <v>158</v>
      </c>
      <c r="AT143" s="145" t="s">
        <v>154</v>
      </c>
      <c r="AU143" s="145" t="s">
        <v>80</v>
      </c>
      <c r="AY143" s="13" t="s">
        <v>151</v>
      </c>
      <c r="BE143" s="146">
        <f t="shared" si="4"/>
        <v>8295</v>
      </c>
      <c r="BF143" s="146">
        <f t="shared" si="5"/>
        <v>0</v>
      </c>
      <c r="BG143" s="146">
        <f t="shared" si="6"/>
        <v>0</v>
      </c>
      <c r="BH143" s="146">
        <f t="shared" si="7"/>
        <v>0</v>
      </c>
      <c r="BI143" s="146">
        <f t="shared" si="8"/>
        <v>0</v>
      </c>
      <c r="BJ143" s="13" t="s">
        <v>80</v>
      </c>
      <c r="BK143" s="146">
        <f t="shared" si="9"/>
        <v>8295</v>
      </c>
      <c r="BL143" s="13" t="s">
        <v>158</v>
      </c>
      <c r="BM143" s="145" t="s">
        <v>2150</v>
      </c>
    </row>
    <row r="144" spans="2:65" s="1" customFormat="1" ht="16.5" customHeight="1" x14ac:dyDescent="0.2">
      <c r="B144" s="25"/>
      <c r="C144" s="135" t="s">
        <v>228</v>
      </c>
      <c r="D144" s="135" t="s">
        <v>154</v>
      </c>
      <c r="E144" s="136" t="s">
        <v>2151</v>
      </c>
      <c r="F144" s="137" t="s">
        <v>2152</v>
      </c>
      <c r="G144" s="138" t="s">
        <v>2101</v>
      </c>
      <c r="H144" s="139">
        <v>31</v>
      </c>
      <c r="I144" s="140">
        <v>1590.78</v>
      </c>
      <c r="J144" s="140">
        <f t="shared" si="0"/>
        <v>49314.18</v>
      </c>
      <c r="K144" s="141"/>
      <c r="L144" s="25"/>
      <c r="M144" s="142" t="s">
        <v>1</v>
      </c>
      <c r="N144" s="112" t="s">
        <v>38</v>
      </c>
      <c r="O144" s="143">
        <v>0</v>
      </c>
      <c r="P144" s="143">
        <f t="shared" si="1"/>
        <v>0</v>
      </c>
      <c r="Q144" s="143">
        <v>0</v>
      </c>
      <c r="R144" s="143">
        <f t="shared" si="2"/>
        <v>0</v>
      </c>
      <c r="S144" s="143">
        <v>0</v>
      </c>
      <c r="T144" s="144">
        <f t="shared" si="3"/>
        <v>0</v>
      </c>
      <c r="AR144" s="145" t="s">
        <v>158</v>
      </c>
      <c r="AT144" s="145" t="s">
        <v>154</v>
      </c>
      <c r="AU144" s="145" t="s">
        <v>80</v>
      </c>
      <c r="AY144" s="13" t="s">
        <v>151</v>
      </c>
      <c r="BE144" s="146">
        <f t="shared" si="4"/>
        <v>49314.18</v>
      </c>
      <c r="BF144" s="146">
        <f t="shared" si="5"/>
        <v>0</v>
      </c>
      <c r="BG144" s="146">
        <f t="shared" si="6"/>
        <v>0</v>
      </c>
      <c r="BH144" s="146">
        <f t="shared" si="7"/>
        <v>0</v>
      </c>
      <c r="BI144" s="146">
        <f t="shared" si="8"/>
        <v>0</v>
      </c>
      <c r="BJ144" s="13" t="s">
        <v>80</v>
      </c>
      <c r="BK144" s="146">
        <f t="shared" si="9"/>
        <v>49314.18</v>
      </c>
      <c r="BL144" s="13" t="s">
        <v>158</v>
      </c>
      <c r="BM144" s="145" t="s">
        <v>2153</v>
      </c>
    </row>
    <row r="145" spans="2:65" s="1" customFormat="1" ht="16.5" customHeight="1" x14ac:dyDescent="0.2">
      <c r="B145" s="25"/>
      <c r="C145" s="135" t="s">
        <v>232</v>
      </c>
      <c r="D145" s="135" t="s">
        <v>154</v>
      </c>
      <c r="E145" s="136" t="s">
        <v>2154</v>
      </c>
      <c r="F145" s="137" t="s">
        <v>2155</v>
      </c>
      <c r="G145" s="138" t="s">
        <v>2101</v>
      </c>
      <c r="H145" s="139">
        <v>8</v>
      </c>
      <c r="I145" s="140">
        <v>264</v>
      </c>
      <c r="J145" s="140">
        <f t="shared" si="0"/>
        <v>2112</v>
      </c>
      <c r="K145" s="141"/>
      <c r="L145" s="25"/>
      <c r="M145" s="142" t="s">
        <v>1</v>
      </c>
      <c r="N145" s="112" t="s">
        <v>38</v>
      </c>
      <c r="O145" s="143">
        <v>0</v>
      </c>
      <c r="P145" s="143">
        <f t="shared" si="1"/>
        <v>0</v>
      </c>
      <c r="Q145" s="143">
        <v>0</v>
      </c>
      <c r="R145" s="143">
        <f t="shared" si="2"/>
        <v>0</v>
      </c>
      <c r="S145" s="143">
        <v>0</v>
      </c>
      <c r="T145" s="144">
        <f t="shared" si="3"/>
        <v>0</v>
      </c>
      <c r="AR145" s="145" t="s">
        <v>158</v>
      </c>
      <c r="AT145" s="145" t="s">
        <v>154</v>
      </c>
      <c r="AU145" s="145" t="s">
        <v>80</v>
      </c>
      <c r="AY145" s="13" t="s">
        <v>151</v>
      </c>
      <c r="BE145" s="146">
        <f t="shared" si="4"/>
        <v>2112</v>
      </c>
      <c r="BF145" s="146">
        <f t="shared" si="5"/>
        <v>0</v>
      </c>
      <c r="BG145" s="146">
        <f t="shared" si="6"/>
        <v>0</v>
      </c>
      <c r="BH145" s="146">
        <f t="shared" si="7"/>
        <v>0</v>
      </c>
      <c r="BI145" s="146">
        <f t="shared" si="8"/>
        <v>0</v>
      </c>
      <c r="BJ145" s="13" t="s">
        <v>80</v>
      </c>
      <c r="BK145" s="146">
        <f t="shared" si="9"/>
        <v>2112</v>
      </c>
      <c r="BL145" s="13" t="s">
        <v>158</v>
      </c>
      <c r="BM145" s="145" t="s">
        <v>2156</v>
      </c>
    </row>
    <row r="146" spans="2:65" s="1" customFormat="1" ht="16.5" customHeight="1" x14ac:dyDescent="0.2">
      <c r="B146" s="25"/>
      <c r="C146" s="135" t="s">
        <v>236</v>
      </c>
      <c r="D146" s="135" t="s">
        <v>154</v>
      </c>
      <c r="E146" s="136" t="s">
        <v>2157</v>
      </c>
      <c r="F146" s="137" t="s">
        <v>2158</v>
      </c>
      <c r="G146" s="138" t="s">
        <v>2101</v>
      </c>
      <c r="H146" s="139">
        <v>28</v>
      </c>
      <c r="I146" s="140">
        <v>187</v>
      </c>
      <c r="J146" s="140">
        <f t="shared" si="0"/>
        <v>5236</v>
      </c>
      <c r="K146" s="141"/>
      <c r="L146" s="25"/>
      <c r="M146" s="142" t="s">
        <v>1</v>
      </c>
      <c r="N146" s="112" t="s">
        <v>38</v>
      </c>
      <c r="O146" s="143">
        <v>0</v>
      </c>
      <c r="P146" s="143">
        <f t="shared" si="1"/>
        <v>0</v>
      </c>
      <c r="Q146" s="143">
        <v>0</v>
      </c>
      <c r="R146" s="143">
        <f t="shared" si="2"/>
        <v>0</v>
      </c>
      <c r="S146" s="143">
        <v>0</v>
      </c>
      <c r="T146" s="144">
        <f t="shared" si="3"/>
        <v>0</v>
      </c>
      <c r="AR146" s="145" t="s">
        <v>158</v>
      </c>
      <c r="AT146" s="145" t="s">
        <v>154</v>
      </c>
      <c r="AU146" s="145" t="s">
        <v>80</v>
      </c>
      <c r="AY146" s="13" t="s">
        <v>151</v>
      </c>
      <c r="BE146" s="146">
        <f t="shared" si="4"/>
        <v>5236</v>
      </c>
      <c r="BF146" s="146">
        <f t="shared" si="5"/>
        <v>0</v>
      </c>
      <c r="BG146" s="146">
        <f t="shared" si="6"/>
        <v>0</v>
      </c>
      <c r="BH146" s="146">
        <f t="shared" si="7"/>
        <v>0</v>
      </c>
      <c r="BI146" s="146">
        <f t="shared" si="8"/>
        <v>0</v>
      </c>
      <c r="BJ146" s="13" t="s">
        <v>80</v>
      </c>
      <c r="BK146" s="146">
        <f t="shared" si="9"/>
        <v>5236</v>
      </c>
      <c r="BL146" s="13" t="s">
        <v>158</v>
      </c>
      <c r="BM146" s="145" t="s">
        <v>2159</v>
      </c>
    </row>
    <row r="147" spans="2:65" s="1" customFormat="1" ht="16.5" customHeight="1" x14ac:dyDescent="0.2">
      <c r="B147" s="25"/>
      <c r="C147" s="135" t="s">
        <v>7</v>
      </c>
      <c r="D147" s="135" t="s">
        <v>154</v>
      </c>
      <c r="E147" s="136" t="s">
        <v>2160</v>
      </c>
      <c r="F147" s="137" t="s">
        <v>2161</v>
      </c>
      <c r="G147" s="138" t="s">
        <v>2101</v>
      </c>
      <c r="H147" s="139">
        <v>29</v>
      </c>
      <c r="I147" s="140">
        <v>223</v>
      </c>
      <c r="J147" s="140">
        <f t="shared" si="0"/>
        <v>6467</v>
      </c>
      <c r="K147" s="141"/>
      <c r="L147" s="25"/>
      <c r="M147" s="142" t="s">
        <v>1</v>
      </c>
      <c r="N147" s="112" t="s">
        <v>38</v>
      </c>
      <c r="O147" s="143">
        <v>0</v>
      </c>
      <c r="P147" s="143">
        <f t="shared" si="1"/>
        <v>0</v>
      </c>
      <c r="Q147" s="143">
        <v>0</v>
      </c>
      <c r="R147" s="143">
        <f t="shared" si="2"/>
        <v>0</v>
      </c>
      <c r="S147" s="143">
        <v>0</v>
      </c>
      <c r="T147" s="144">
        <f t="shared" si="3"/>
        <v>0</v>
      </c>
      <c r="AR147" s="145" t="s">
        <v>158</v>
      </c>
      <c r="AT147" s="145" t="s">
        <v>154</v>
      </c>
      <c r="AU147" s="145" t="s">
        <v>80</v>
      </c>
      <c r="AY147" s="13" t="s">
        <v>151</v>
      </c>
      <c r="BE147" s="146">
        <f t="shared" si="4"/>
        <v>6467</v>
      </c>
      <c r="BF147" s="146">
        <f t="shared" si="5"/>
        <v>0</v>
      </c>
      <c r="BG147" s="146">
        <f t="shared" si="6"/>
        <v>0</v>
      </c>
      <c r="BH147" s="146">
        <f t="shared" si="7"/>
        <v>0</v>
      </c>
      <c r="BI147" s="146">
        <f t="shared" si="8"/>
        <v>0</v>
      </c>
      <c r="BJ147" s="13" t="s">
        <v>80</v>
      </c>
      <c r="BK147" s="146">
        <f t="shared" si="9"/>
        <v>6467</v>
      </c>
      <c r="BL147" s="13" t="s">
        <v>158</v>
      </c>
      <c r="BM147" s="145" t="s">
        <v>2162</v>
      </c>
    </row>
    <row r="148" spans="2:65" s="1" customFormat="1" ht="16.5" customHeight="1" x14ac:dyDescent="0.2">
      <c r="B148" s="25"/>
      <c r="C148" s="135" t="s">
        <v>243</v>
      </c>
      <c r="D148" s="135" t="s">
        <v>154</v>
      </c>
      <c r="E148" s="136" t="s">
        <v>2163</v>
      </c>
      <c r="F148" s="137" t="s">
        <v>2164</v>
      </c>
      <c r="G148" s="138" t="s">
        <v>2101</v>
      </c>
      <c r="H148" s="139">
        <v>5</v>
      </c>
      <c r="I148" s="140">
        <v>244</v>
      </c>
      <c r="J148" s="140">
        <f t="shared" si="0"/>
        <v>1220</v>
      </c>
      <c r="K148" s="141"/>
      <c r="L148" s="25"/>
      <c r="M148" s="142" t="s">
        <v>1</v>
      </c>
      <c r="N148" s="112" t="s">
        <v>38</v>
      </c>
      <c r="O148" s="143">
        <v>0</v>
      </c>
      <c r="P148" s="143">
        <f t="shared" si="1"/>
        <v>0</v>
      </c>
      <c r="Q148" s="143">
        <v>0</v>
      </c>
      <c r="R148" s="143">
        <f t="shared" si="2"/>
        <v>0</v>
      </c>
      <c r="S148" s="143">
        <v>0</v>
      </c>
      <c r="T148" s="144">
        <f t="shared" si="3"/>
        <v>0</v>
      </c>
      <c r="AR148" s="145" t="s">
        <v>158</v>
      </c>
      <c r="AT148" s="145" t="s">
        <v>154</v>
      </c>
      <c r="AU148" s="145" t="s">
        <v>80</v>
      </c>
      <c r="AY148" s="13" t="s">
        <v>151</v>
      </c>
      <c r="BE148" s="146">
        <f t="shared" si="4"/>
        <v>1220</v>
      </c>
      <c r="BF148" s="146">
        <f t="shared" si="5"/>
        <v>0</v>
      </c>
      <c r="BG148" s="146">
        <f t="shared" si="6"/>
        <v>0</v>
      </c>
      <c r="BH148" s="146">
        <f t="shared" si="7"/>
        <v>0</v>
      </c>
      <c r="BI148" s="146">
        <f t="shared" si="8"/>
        <v>0</v>
      </c>
      <c r="BJ148" s="13" t="s">
        <v>80</v>
      </c>
      <c r="BK148" s="146">
        <f t="shared" si="9"/>
        <v>1220</v>
      </c>
      <c r="BL148" s="13" t="s">
        <v>158</v>
      </c>
      <c r="BM148" s="145" t="s">
        <v>2165</v>
      </c>
    </row>
    <row r="149" spans="2:65" s="1" customFormat="1" ht="16.5" customHeight="1" x14ac:dyDescent="0.2">
      <c r="B149" s="25"/>
      <c r="C149" s="135" t="s">
        <v>247</v>
      </c>
      <c r="D149" s="135" t="s">
        <v>154</v>
      </c>
      <c r="E149" s="136" t="s">
        <v>2166</v>
      </c>
      <c r="F149" s="137" t="s">
        <v>2167</v>
      </c>
      <c r="G149" s="138" t="s">
        <v>2101</v>
      </c>
      <c r="H149" s="139">
        <v>10</v>
      </c>
      <c r="I149" s="140">
        <v>171.6</v>
      </c>
      <c r="J149" s="140">
        <f t="shared" si="0"/>
        <v>1716</v>
      </c>
      <c r="K149" s="141"/>
      <c r="L149" s="25"/>
      <c r="M149" s="142" t="s">
        <v>1</v>
      </c>
      <c r="N149" s="112" t="s">
        <v>38</v>
      </c>
      <c r="O149" s="143">
        <v>0</v>
      </c>
      <c r="P149" s="143">
        <f t="shared" si="1"/>
        <v>0</v>
      </c>
      <c r="Q149" s="143">
        <v>0</v>
      </c>
      <c r="R149" s="143">
        <f t="shared" si="2"/>
        <v>0</v>
      </c>
      <c r="S149" s="143">
        <v>0</v>
      </c>
      <c r="T149" s="144">
        <f t="shared" si="3"/>
        <v>0</v>
      </c>
      <c r="AR149" s="145" t="s">
        <v>158</v>
      </c>
      <c r="AT149" s="145" t="s">
        <v>154</v>
      </c>
      <c r="AU149" s="145" t="s">
        <v>80</v>
      </c>
      <c r="AY149" s="13" t="s">
        <v>151</v>
      </c>
      <c r="BE149" s="146">
        <f t="shared" si="4"/>
        <v>1716</v>
      </c>
      <c r="BF149" s="146">
        <f t="shared" si="5"/>
        <v>0</v>
      </c>
      <c r="BG149" s="146">
        <f t="shared" si="6"/>
        <v>0</v>
      </c>
      <c r="BH149" s="146">
        <f t="shared" si="7"/>
        <v>0</v>
      </c>
      <c r="BI149" s="146">
        <f t="shared" si="8"/>
        <v>0</v>
      </c>
      <c r="BJ149" s="13" t="s">
        <v>80</v>
      </c>
      <c r="BK149" s="146">
        <f t="shared" si="9"/>
        <v>1716</v>
      </c>
      <c r="BL149" s="13" t="s">
        <v>158</v>
      </c>
      <c r="BM149" s="145" t="s">
        <v>2168</v>
      </c>
    </row>
    <row r="150" spans="2:65" s="1" customFormat="1" ht="16.5" customHeight="1" x14ac:dyDescent="0.2">
      <c r="B150" s="25"/>
      <c r="C150" s="135" t="s">
        <v>251</v>
      </c>
      <c r="D150" s="135" t="s">
        <v>154</v>
      </c>
      <c r="E150" s="136" t="s">
        <v>2169</v>
      </c>
      <c r="F150" s="137" t="s">
        <v>2170</v>
      </c>
      <c r="G150" s="138" t="s">
        <v>2101</v>
      </c>
      <c r="H150" s="139">
        <v>63</v>
      </c>
      <c r="I150" s="140">
        <v>182</v>
      </c>
      <c r="J150" s="140">
        <f t="shared" si="0"/>
        <v>11466</v>
      </c>
      <c r="K150" s="141"/>
      <c r="L150" s="25"/>
      <c r="M150" s="142" t="s">
        <v>1</v>
      </c>
      <c r="N150" s="112" t="s">
        <v>38</v>
      </c>
      <c r="O150" s="143">
        <v>0</v>
      </c>
      <c r="P150" s="143">
        <f t="shared" si="1"/>
        <v>0</v>
      </c>
      <c r="Q150" s="143">
        <v>0</v>
      </c>
      <c r="R150" s="143">
        <f t="shared" si="2"/>
        <v>0</v>
      </c>
      <c r="S150" s="143">
        <v>0</v>
      </c>
      <c r="T150" s="144">
        <f t="shared" si="3"/>
        <v>0</v>
      </c>
      <c r="AR150" s="145" t="s">
        <v>158</v>
      </c>
      <c r="AT150" s="145" t="s">
        <v>154</v>
      </c>
      <c r="AU150" s="145" t="s">
        <v>80</v>
      </c>
      <c r="AY150" s="13" t="s">
        <v>151</v>
      </c>
      <c r="BE150" s="146">
        <f t="shared" si="4"/>
        <v>11466</v>
      </c>
      <c r="BF150" s="146">
        <f t="shared" si="5"/>
        <v>0</v>
      </c>
      <c r="BG150" s="146">
        <f t="shared" si="6"/>
        <v>0</v>
      </c>
      <c r="BH150" s="146">
        <f t="shared" si="7"/>
        <v>0</v>
      </c>
      <c r="BI150" s="146">
        <f t="shared" si="8"/>
        <v>0</v>
      </c>
      <c r="BJ150" s="13" t="s">
        <v>80</v>
      </c>
      <c r="BK150" s="146">
        <f t="shared" si="9"/>
        <v>11466</v>
      </c>
      <c r="BL150" s="13" t="s">
        <v>158</v>
      </c>
      <c r="BM150" s="145" t="s">
        <v>2171</v>
      </c>
    </row>
    <row r="151" spans="2:65" s="1" customFormat="1" ht="21.75" customHeight="1" x14ac:dyDescent="0.2">
      <c r="B151" s="25"/>
      <c r="C151" s="135" t="s">
        <v>255</v>
      </c>
      <c r="D151" s="135" t="s">
        <v>154</v>
      </c>
      <c r="E151" s="136" t="s">
        <v>2172</v>
      </c>
      <c r="F151" s="137" t="s">
        <v>2173</v>
      </c>
      <c r="G151" s="138" t="s">
        <v>2101</v>
      </c>
      <c r="H151" s="139">
        <v>1</v>
      </c>
      <c r="I151" s="140">
        <v>629.03</v>
      </c>
      <c r="J151" s="140">
        <f t="shared" si="0"/>
        <v>629.03</v>
      </c>
      <c r="K151" s="141"/>
      <c r="L151" s="25"/>
      <c r="M151" s="142" t="s">
        <v>1</v>
      </c>
      <c r="N151" s="112" t="s">
        <v>38</v>
      </c>
      <c r="O151" s="143">
        <v>0</v>
      </c>
      <c r="P151" s="143">
        <f t="shared" si="1"/>
        <v>0</v>
      </c>
      <c r="Q151" s="143">
        <v>0</v>
      </c>
      <c r="R151" s="143">
        <f t="shared" si="2"/>
        <v>0</v>
      </c>
      <c r="S151" s="143">
        <v>0</v>
      </c>
      <c r="T151" s="144">
        <f t="shared" si="3"/>
        <v>0</v>
      </c>
      <c r="AR151" s="145" t="s">
        <v>158</v>
      </c>
      <c r="AT151" s="145" t="s">
        <v>154</v>
      </c>
      <c r="AU151" s="145" t="s">
        <v>80</v>
      </c>
      <c r="AY151" s="13" t="s">
        <v>151</v>
      </c>
      <c r="BE151" s="146">
        <f t="shared" si="4"/>
        <v>629.03</v>
      </c>
      <c r="BF151" s="146">
        <f t="shared" si="5"/>
        <v>0</v>
      </c>
      <c r="BG151" s="146">
        <f t="shared" si="6"/>
        <v>0</v>
      </c>
      <c r="BH151" s="146">
        <f t="shared" si="7"/>
        <v>0</v>
      </c>
      <c r="BI151" s="146">
        <f t="shared" si="8"/>
        <v>0</v>
      </c>
      <c r="BJ151" s="13" t="s">
        <v>80</v>
      </c>
      <c r="BK151" s="146">
        <f t="shared" si="9"/>
        <v>629.03</v>
      </c>
      <c r="BL151" s="13" t="s">
        <v>158</v>
      </c>
      <c r="BM151" s="145" t="s">
        <v>2174</v>
      </c>
    </row>
    <row r="152" spans="2:65" s="1" customFormat="1" ht="16.5" customHeight="1" x14ac:dyDescent="0.2">
      <c r="B152" s="25"/>
      <c r="C152" s="135" t="s">
        <v>259</v>
      </c>
      <c r="D152" s="135" t="s">
        <v>154</v>
      </c>
      <c r="E152" s="136" t="s">
        <v>2175</v>
      </c>
      <c r="F152" s="137" t="s">
        <v>2176</v>
      </c>
      <c r="G152" s="138" t="s">
        <v>2101</v>
      </c>
      <c r="H152" s="139">
        <v>5</v>
      </c>
      <c r="I152" s="140">
        <v>175</v>
      </c>
      <c r="J152" s="140">
        <f t="shared" si="0"/>
        <v>875</v>
      </c>
      <c r="K152" s="141"/>
      <c r="L152" s="25"/>
      <c r="M152" s="142" t="s">
        <v>1</v>
      </c>
      <c r="N152" s="112" t="s">
        <v>38</v>
      </c>
      <c r="O152" s="143">
        <v>0</v>
      </c>
      <c r="P152" s="143">
        <f t="shared" si="1"/>
        <v>0</v>
      </c>
      <c r="Q152" s="143">
        <v>0</v>
      </c>
      <c r="R152" s="143">
        <f t="shared" si="2"/>
        <v>0</v>
      </c>
      <c r="S152" s="143">
        <v>0</v>
      </c>
      <c r="T152" s="144">
        <f t="shared" si="3"/>
        <v>0</v>
      </c>
      <c r="AR152" s="145" t="s">
        <v>158</v>
      </c>
      <c r="AT152" s="145" t="s">
        <v>154</v>
      </c>
      <c r="AU152" s="145" t="s">
        <v>80</v>
      </c>
      <c r="AY152" s="13" t="s">
        <v>151</v>
      </c>
      <c r="BE152" s="146">
        <f t="shared" si="4"/>
        <v>875</v>
      </c>
      <c r="BF152" s="146">
        <f t="shared" si="5"/>
        <v>0</v>
      </c>
      <c r="BG152" s="146">
        <f t="shared" si="6"/>
        <v>0</v>
      </c>
      <c r="BH152" s="146">
        <f t="shared" si="7"/>
        <v>0</v>
      </c>
      <c r="BI152" s="146">
        <f t="shared" si="8"/>
        <v>0</v>
      </c>
      <c r="BJ152" s="13" t="s">
        <v>80</v>
      </c>
      <c r="BK152" s="146">
        <f t="shared" si="9"/>
        <v>875</v>
      </c>
      <c r="BL152" s="13" t="s">
        <v>158</v>
      </c>
      <c r="BM152" s="145" t="s">
        <v>2177</v>
      </c>
    </row>
    <row r="153" spans="2:65" s="1" customFormat="1" ht="16.5" customHeight="1" x14ac:dyDescent="0.2">
      <c r="B153" s="25"/>
      <c r="C153" s="135" t="s">
        <v>265</v>
      </c>
      <c r="D153" s="135" t="s">
        <v>154</v>
      </c>
      <c r="E153" s="136" t="s">
        <v>2178</v>
      </c>
      <c r="F153" s="137" t="s">
        <v>2179</v>
      </c>
      <c r="G153" s="138" t="s">
        <v>2101</v>
      </c>
      <c r="H153" s="139">
        <v>200</v>
      </c>
      <c r="I153" s="140">
        <v>17.399999999999999</v>
      </c>
      <c r="J153" s="140">
        <f t="shared" si="0"/>
        <v>3480</v>
      </c>
      <c r="K153" s="141"/>
      <c r="L153" s="25"/>
      <c r="M153" s="142" t="s">
        <v>1</v>
      </c>
      <c r="N153" s="112" t="s">
        <v>38</v>
      </c>
      <c r="O153" s="143">
        <v>0</v>
      </c>
      <c r="P153" s="143">
        <f t="shared" si="1"/>
        <v>0</v>
      </c>
      <c r="Q153" s="143">
        <v>0</v>
      </c>
      <c r="R153" s="143">
        <f t="shared" si="2"/>
        <v>0</v>
      </c>
      <c r="S153" s="143">
        <v>0</v>
      </c>
      <c r="T153" s="144">
        <f t="shared" si="3"/>
        <v>0</v>
      </c>
      <c r="AR153" s="145" t="s">
        <v>158</v>
      </c>
      <c r="AT153" s="145" t="s">
        <v>154</v>
      </c>
      <c r="AU153" s="145" t="s">
        <v>80</v>
      </c>
      <c r="AY153" s="13" t="s">
        <v>151</v>
      </c>
      <c r="BE153" s="146">
        <f t="shared" si="4"/>
        <v>3480</v>
      </c>
      <c r="BF153" s="146">
        <f t="shared" si="5"/>
        <v>0</v>
      </c>
      <c r="BG153" s="146">
        <f t="shared" si="6"/>
        <v>0</v>
      </c>
      <c r="BH153" s="146">
        <f t="shared" si="7"/>
        <v>0</v>
      </c>
      <c r="BI153" s="146">
        <f t="shared" si="8"/>
        <v>0</v>
      </c>
      <c r="BJ153" s="13" t="s">
        <v>80</v>
      </c>
      <c r="BK153" s="146">
        <f t="shared" si="9"/>
        <v>3480</v>
      </c>
      <c r="BL153" s="13" t="s">
        <v>158</v>
      </c>
      <c r="BM153" s="145" t="s">
        <v>2180</v>
      </c>
    </row>
    <row r="154" spans="2:65" s="1" customFormat="1" ht="16.5" customHeight="1" x14ac:dyDescent="0.2">
      <c r="B154" s="25"/>
      <c r="C154" s="135" t="s">
        <v>269</v>
      </c>
      <c r="D154" s="135" t="s">
        <v>154</v>
      </c>
      <c r="E154" s="136" t="s">
        <v>2181</v>
      </c>
      <c r="F154" s="137" t="s">
        <v>2182</v>
      </c>
      <c r="G154" s="138" t="s">
        <v>2101</v>
      </c>
      <c r="H154" s="139">
        <v>1</v>
      </c>
      <c r="I154" s="140">
        <v>14247.62</v>
      </c>
      <c r="J154" s="140">
        <f t="shared" si="0"/>
        <v>14247.62</v>
      </c>
      <c r="K154" s="141"/>
      <c r="L154" s="25"/>
      <c r="M154" s="142" t="s">
        <v>1</v>
      </c>
      <c r="N154" s="112" t="s">
        <v>38</v>
      </c>
      <c r="O154" s="143">
        <v>0</v>
      </c>
      <c r="P154" s="143">
        <f t="shared" si="1"/>
        <v>0</v>
      </c>
      <c r="Q154" s="143">
        <v>0</v>
      </c>
      <c r="R154" s="143">
        <f t="shared" si="2"/>
        <v>0</v>
      </c>
      <c r="S154" s="143">
        <v>0</v>
      </c>
      <c r="T154" s="144">
        <f t="shared" si="3"/>
        <v>0</v>
      </c>
      <c r="AR154" s="145" t="s">
        <v>158</v>
      </c>
      <c r="AT154" s="145" t="s">
        <v>154</v>
      </c>
      <c r="AU154" s="145" t="s">
        <v>80</v>
      </c>
      <c r="AY154" s="13" t="s">
        <v>151</v>
      </c>
      <c r="BE154" s="146">
        <f t="shared" si="4"/>
        <v>14247.62</v>
      </c>
      <c r="BF154" s="146">
        <f t="shared" si="5"/>
        <v>0</v>
      </c>
      <c r="BG154" s="146">
        <f t="shared" si="6"/>
        <v>0</v>
      </c>
      <c r="BH154" s="146">
        <f t="shared" si="7"/>
        <v>0</v>
      </c>
      <c r="BI154" s="146">
        <f t="shared" si="8"/>
        <v>0</v>
      </c>
      <c r="BJ154" s="13" t="s">
        <v>80</v>
      </c>
      <c r="BK154" s="146">
        <f t="shared" si="9"/>
        <v>14247.62</v>
      </c>
      <c r="BL154" s="13" t="s">
        <v>158</v>
      </c>
      <c r="BM154" s="145" t="s">
        <v>2183</v>
      </c>
    </row>
    <row r="155" spans="2:65" s="1" customFormat="1" ht="24.2" customHeight="1" x14ac:dyDescent="0.2">
      <c r="B155" s="25"/>
      <c r="C155" s="150" t="s">
        <v>273</v>
      </c>
      <c r="D155" s="150" t="s">
        <v>313</v>
      </c>
      <c r="E155" s="151" t="s">
        <v>2184</v>
      </c>
      <c r="F155" s="152" t="s">
        <v>2185</v>
      </c>
      <c r="G155" s="153" t="s">
        <v>2186</v>
      </c>
      <c r="H155" s="154">
        <v>1</v>
      </c>
      <c r="I155" s="155">
        <v>45000</v>
      </c>
      <c r="J155" s="155">
        <f t="shared" si="0"/>
        <v>45000</v>
      </c>
      <c r="K155" s="156"/>
      <c r="L155" s="157"/>
      <c r="M155" s="158" t="s">
        <v>1</v>
      </c>
      <c r="N155" s="159" t="s">
        <v>38</v>
      </c>
      <c r="O155" s="143">
        <v>0</v>
      </c>
      <c r="P155" s="143">
        <f t="shared" si="1"/>
        <v>0</v>
      </c>
      <c r="Q155" s="143">
        <v>0</v>
      </c>
      <c r="R155" s="143">
        <f t="shared" si="2"/>
        <v>0</v>
      </c>
      <c r="S155" s="143">
        <v>0</v>
      </c>
      <c r="T155" s="144">
        <f t="shared" si="3"/>
        <v>0</v>
      </c>
      <c r="AR155" s="145" t="s">
        <v>185</v>
      </c>
      <c r="AT155" s="145" t="s">
        <v>313</v>
      </c>
      <c r="AU155" s="145" t="s">
        <v>80</v>
      </c>
      <c r="AY155" s="13" t="s">
        <v>151</v>
      </c>
      <c r="BE155" s="146">
        <f t="shared" si="4"/>
        <v>45000</v>
      </c>
      <c r="BF155" s="146">
        <f t="shared" si="5"/>
        <v>0</v>
      </c>
      <c r="BG155" s="146">
        <f t="shared" si="6"/>
        <v>0</v>
      </c>
      <c r="BH155" s="146">
        <f t="shared" si="7"/>
        <v>0</v>
      </c>
      <c r="BI155" s="146">
        <f t="shared" si="8"/>
        <v>0</v>
      </c>
      <c r="BJ155" s="13" t="s">
        <v>80</v>
      </c>
      <c r="BK155" s="146">
        <f t="shared" si="9"/>
        <v>45000</v>
      </c>
      <c r="BL155" s="13" t="s">
        <v>158</v>
      </c>
      <c r="BM155" s="145" t="s">
        <v>2187</v>
      </c>
    </row>
    <row r="156" spans="2:65" s="1" customFormat="1" ht="16.5" customHeight="1" x14ac:dyDescent="0.2">
      <c r="B156" s="25"/>
      <c r="C156" s="135" t="s">
        <v>278</v>
      </c>
      <c r="D156" s="135" t="s">
        <v>154</v>
      </c>
      <c r="E156" s="136" t="s">
        <v>2188</v>
      </c>
      <c r="F156" s="137" t="s">
        <v>2189</v>
      </c>
      <c r="G156" s="138" t="s">
        <v>2101</v>
      </c>
      <c r="H156" s="139">
        <v>6</v>
      </c>
      <c r="I156" s="140">
        <v>5600</v>
      </c>
      <c r="J156" s="140">
        <f t="shared" si="0"/>
        <v>33600</v>
      </c>
      <c r="K156" s="141"/>
      <c r="L156" s="25"/>
      <c r="M156" s="142" t="s">
        <v>1</v>
      </c>
      <c r="N156" s="112" t="s">
        <v>38</v>
      </c>
      <c r="O156" s="143">
        <v>0</v>
      </c>
      <c r="P156" s="143">
        <f t="shared" si="1"/>
        <v>0</v>
      </c>
      <c r="Q156" s="143">
        <v>0</v>
      </c>
      <c r="R156" s="143">
        <f t="shared" si="2"/>
        <v>0</v>
      </c>
      <c r="S156" s="143">
        <v>0</v>
      </c>
      <c r="T156" s="144">
        <f t="shared" si="3"/>
        <v>0</v>
      </c>
      <c r="AR156" s="145" t="s">
        <v>158</v>
      </c>
      <c r="AT156" s="145" t="s">
        <v>154</v>
      </c>
      <c r="AU156" s="145" t="s">
        <v>80</v>
      </c>
      <c r="AY156" s="13" t="s">
        <v>151</v>
      </c>
      <c r="BE156" s="146">
        <f t="shared" si="4"/>
        <v>33600</v>
      </c>
      <c r="BF156" s="146">
        <f t="shared" si="5"/>
        <v>0</v>
      </c>
      <c r="BG156" s="146">
        <f t="shared" si="6"/>
        <v>0</v>
      </c>
      <c r="BH156" s="146">
        <f t="shared" si="7"/>
        <v>0</v>
      </c>
      <c r="BI156" s="146">
        <f t="shared" si="8"/>
        <v>0</v>
      </c>
      <c r="BJ156" s="13" t="s">
        <v>80</v>
      </c>
      <c r="BK156" s="146">
        <f t="shared" si="9"/>
        <v>33600</v>
      </c>
      <c r="BL156" s="13" t="s">
        <v>158</v>
      </c>
      <c r="BM156" s="145" t="s">
        <v>2190</v>
      </c>
    </row>
    <row r="157" spans="2:65" s="1" customFormat="1" ht="24.2" customHeight="1" x14ac:dyDescent="0.2">
      <c r="B157" s="25"/>
      <c r="C157" s="150" t="s">
        <v>282</v>
      </c>
      <c r="D157" s="150" t="s">
        <v>313</v>
      </c>
      <c r="E157" s="151" t="s">
        <v>2191</v>
      </c>
      <c r="F157" s="152" t="s">
        <v>2192</v>
      </c>
      <c r="G157" s="153" t="s">
        <v>2101</v>
      </c>
      <c r="H157" s="154">
        <v>6</v>
      </c>
      <c r="I157" s="155">
        <v>7800</v>
      </c>
      <c r="J157" s="155">
        <f t="shared" si="0"/>
        <v>46800</v>
      </c>
      <c r="K157" s="156"/>
      <c r="L157" s="157"/>
      <c r="M157" s="158" t="s">
        <v>1</v>
      </c>
      <c r="N157" s="159" t="s">
        <v>38</v>
      </c>
      <c r="O157" s="143">
        <v>0</v>
      </c>
      <c r="P157" s="143">
        <f t="shared" si="1"/>
        <v>0</v>
      </c>
      <c r="Q157" s="143">
        <v>0</v>
      </c>
      <c r="R157" s="143">
        <f t="shared" si="2"/>
        <v>0</v>
      </c>
      <c r="S157" s="143">
        <v>0</v>
      </c>
      <c r="T157" s="144">
        <f t="shared" si="3"/>
        <v>0</v>
      </c>
      <c r="AR157" s="145" t="s">
        <v>185</v>
      </c>
      <c r="AT157" s="145" t="s">
        <v>313</v>
      </c>
      <c r="AU157" s="145" t="s">
        <v>80</v>
      </c>
      <c r="AY157" s="13" t="s">
        <v>151</v>
      </c>
      <c r="BE157" s="146">
        <f t="shared" si="4"/>
        <v>46800</v>
      </c>
      <c r="BF157" s="146">
        <f t="shared" si="5"/>
        <v>0</v>
      </c>
      <c r="BG157" s="146">
        <f t="shared" si="6"/>
        <v>0</v>
      </c>
      <c r="BH157" s="146">
        <f t="shared" si="7"/>
        <v>0</v>
      </c>
      <c r="BI157" s="146">
        <f t="shared" si="8"/>
        <v>0</v>
      </c>
      <c r="BJ157" s="13" t="s">
        <v>80</v>
      </c>
      <c r="BK157" s="146">
        <f t="shared" si="9"/>
        <v>46800</v>
      </c>
      <c r="BL157" s="13" t="s">
        <v>158</v>
      </c>
      <c r="BM157" s="145" t="s">
        <v>2193</v>
      </c>
    </row>
    <row r="158" spans="2:65" s="1" customFormat="1" ht="16.5" customHeight="1" x14ac:dyDescent="0.2">
      <c r="B158" s="25"/>
      <c r="C158" s="135" t="s">
        <v>286</v>
      </c>
      <c r="D158" s="135" t="s">
        <v>154</v>
      </c>
      <c r="E158" s="136" t="s">
        <v>2194</v>
      </c>
      <c r="F158" s="137" t="s">
        <v>2195</v>
      </c>
      <c r="G158" s="138" t="s">
        <v>2101</v>
      </c>
      <c r="H158" s="139">
        <v>10</v>
      </c>
      <c r="I158" s="140">
        <v>2.5</v>
      </c>
      <c r="J158" s="140">
        <f t="shared" si="0"/>
        <v>25</v>
      </c>
      <c r="K158" s="141"/>
      <c r="L158" s="25"/>
      <c r="M158" s="142" t="s">
        <v>1</v>
      </c>
      <c r="N158" s="112" t="s">
        <v>38</v>
      </c>
      <c r="O158" s="143">
        <v>0</v>
      </c>
      <c r="P158" s="143">
        <f t="shared" si="1"/>
        <v>0</v>
      </c>
      <c r="Q158" s="143">
        <v>0</v>
      </c>
      <c r="R158" s="143">
        <f t="shared" si="2"/>
        <v>0</v>
      </c>
      <c r="S158" s="143">
        <v>0</v>
      </c>
      <c r="T158" s="144">
        <f t="shared" si="3"/>
        <v>0</v>
      </c>
      <c r="AR158" s="145" t="s">
        <v>158</v>
      </c>
      <c r="AT158" s="145" t="s">
        <v>154</v>
      </c>
      <c r="AU158" s="145" t="s">
        <v>80</v>
      </c>
      <c r="AY158" s="13" t="s">
        <v>151</v>
      </c>
      <c r="BE158" s="146">
        <f t="shared" si="4"/>
        <v>25</v>
      </c>
      <c r="BF158" s="146">
        <f t="shared" si="5"/>
        <v>0</v>
      </c>
      <c r="BG158" s="146">
        <f t="shared" si="6"/>
        <v>0</v>
      </c>
      <c r="BH158" s="146">
        <f t="shared" si="7"/>
        <v>0</v>
      </c>
      <c r="BI158" s="146">
        <f t="shared" si="8"/>
        <v>0</v>
      </c>
      <c r="BJ158" s="13" t="s">
        <v>80</v>
      </c>
      <c r="BK158" s="146">
        <f t="shared" si="9"/>
        <v>25</v>
      </c>
      <c r="BL158" s="13" t="s">
        <v>158</v>
      </c>
      <c r="BM158" s="145" t="s">
        <v>2196</v>
      </c>
    </row>
    <row r="159" spans="2:65" s="1" customFormat="1" ht="16.5" customHeight="1" x14ac:dyDescent="0.2">
      <c r="B159" s="25"/>
      <c r="C159" s="135" t="s">
        <v>290</v>
      </c>
      <c r="D159" s="135" t="s">
        <v>154</v>
      </c>
      <c r="E159" s="136" t="s">
        <v>2197</v>
      </c>
      <c r="F159" s="137" t="s">
        <v>2198</v>
      </c>
      <c r="G159" s="138" t="s">
        <v>2101</v>
      </c>
      <c r="H159" s="139">
        <v>6</v>
      </c>
      <c r="I159" s="140">
        <v>45</v>
      </c>
      <c r="J159" s="140">
        <f t="shared" ref="J159:J187" si="10">ROUND(I159*H159,2)</f>
        <v>270</v>
      </c>
      <c r="K159" s="141"/>
      <c r="L159" s="25"/>
      <c r="M159" s="142" t="s">
        <v>1</v>
      </c>
      <c r="N159" s="112" t="s">
        <v>38</v>
      </c>
      <c r="O159" s="143">
        <v>0</v>
      </c>
      <c r="P159" s="143">
        <f t="shared" ref="P159:P187" si="11">O159*H159</f>
        <v>0</v>
      </c>
      <c r="Q159" s="143">
        <v>0</v>
      </c>
      <c r="R159" s="143">
        <f t="shared" ref="R159:R187" si="12">Q159*H159</f>
        <v>0</v>
      </c>
      <c r="S159" s="143">
        <v>0</v>
      </c>
      <c r="T159" s="144">
        <f t="shared" ref="T159:T187" si="13">S159*H159</f>
        <v>0</v>
      </c>
      <c r="AR159" s="145" t="s">
        <v>158</v>
      </c>
      <c r="AT159" s="145" t="s">
        <v>154</v>
      </c>
      <c r="AU159" s="145" t="s">
        <v>80</v>
      </c>
      <c r="AY159" s="13" t="s">
        <v>151</v>
      </c>
      <c r="BE159" s="146">
        <f t="shared" ref="BE159:BE187" si="14">IF(N159="základní",J159,0)</f>
        <v>270</v>
      </c>
      <c r="BF159" s="146">
        <f t="shared" ref="BF159:BF187" si="15">IF(N159="snížená",J159,0)</f>
        <v>0</v>
      </c>
      <c r="BG159" s="146">
        <f t="shared" ref="BG159:BG187" si="16">IF(N159="zákl. přenesená",J159,0)</f>
        <v>0</v>
      </c>
      <c r="BH159" s="146">
        <f t="shared" ref="BH159:BH187" si="17">IF(N159="sníž. přenesená",J159,0)</f>
        <v>0</v>
      </c>
      <c r="BI159" s="146">
        <f t="shared" ref="BI159:BI187" si="18">IF(N159="nulová",J159,0)</f>
        <v>0</v>
      </c>
      <c r="BJ159" s="13" t="s">
        <v>80</v>
      </c>
      <c r="BK159" s="146">
        <f t="shared" ref="BK159:BK187" si="19">ROUND(I159*H159,2)</f>
        <v>270</v>
      </c>
      <c r="BL159" s="13" t="s">
        <v>158</v>
      </c>
      <c r="BM159" s="145" t="s">
        <v>2199</v>
      </c>
    </row>
    <row r="160" spans="2:65" s="1" customFormat="1" ht="16.5" customHeight="1" x14ac:dyDescent="0.2">
      <c r="B160" s="25"/>
      <c r="C160" s="135" t="s">
        <v>294</v>
      </c>
      <c r="D160" s="135" t="s">
        <v>154</v>
      </c>
      <c r="E160" s="136" t="s">
        <v>2200</v>
      </c>
      <c r="F160" s="137" t="s">
        <v>2201</v>
      </c>
      <c r="G160" s="138" t="s">
        <v>2101</v>
      </c>
      <c r="H160" s="139">
        <v>7</v>
      </c>
      <c r="I160" s="140">
        <v>7</v>
      </c>
      <c r="J160" s="140">
        <f t="shared" si="10"/>
        <v>49</v>
      </c>
      <c r="K160" s="141"/>
      <c r="L160" s="25"/>
      <c r="M160" s="142" t="s">
        <v>1</v>
      </c>
      <c r="N160" s="112" t="s">
        <v>38</v>
      </c>
      <c r="O160" s="143">
        <v>0</v>
      </c>
      <c r="P160" s="143">
        <f t="shared" si="11"/>
        <v>0</v>
      </c>
      <c r="Q160" s="143">
        <v>0</v>
      </c>
      <c r="R160" s="143">
        <f t="shared" si="12"/>
        <v>0</v>
      </c>
      <c r="S160" s="143">
        <v>0</v>
      </c>
      <c r="T160" s="144">
        <f t="shared" si="13"/>
        <v>0</v>
      </c>
      <c r="AR160" s="145" t="s">
        <v>158</v>
      </c>
      <c r="AT160" s="145" t="s">
        <v>154</v>
      </c>
      <c r="AU160" s="145" t="s">
        <v>80</v>
      </c>
      <c r="AY160" s="13" t="s">
        <v>151</v>
      </c>
      <c r="BE160" s="146">
        <f t="shared" si="14"/>
        <v>49</v>
      </c>
      <c r="BF160" s="146">
        <f t="shared" si="15"/>
        <v>0</v>
      </c>
      <c r="BG160" s="146">
        <f t="shared" si="16"/>
        <v>0</v>
      </c>
      <c r="BH160" s="146">
        <f t="shared" si="17"/>
        <v>0</v>
      </c>
      <c r="BI160" s="146">
        <f t="shared" si="18"/>
        <v>0</v>
      </c>
      <c r="BJ160" s="13" t="s">
        <v>80</v>
      </c>
      <c r="BK160" s="146">
        <f t="shared" si="19"/>
        <v>49</v>
      </c>
      <c r="BL160" s="13" t="s">
        <v>158</v>
      </c>
      <c r="BM160" s="145" t="s">
        <v>2202</v>
      </c>
    </row>
    <row r="161" spans="2:65" s="1" customFormat="1" ht="16.5" customHeight="1" x14ac:dyDescent="0.2">
      <c r="B161" s="25"/>
      <c r="C161" s="135" t="s">
        <v>300</v>
      </c>
      <c r="D161" s="135" t="s">
        <v>154</v>
      </c>
      <c r="E161" s="136" t="s">
        <v>2203</v>
      </c>
      <c r="F161" s="137" t="s">
        <v>2204</v>
      </c>
      <c r="G161" s="138" t="s">
        <v>2101</v>
      </c>
      <c r="H161" s="139">
        <v>6</v>
      </c>
      <c r="I161" s="140">
        <v>11000</v>
      </c>
      <c r="J161" s="140">
        <f t="shared" si="10"/>
        <v>66000</v>
      </c>
      <c r="K161" s="141"/>
      <c r="L161" s="25"/>
      <c r="M161" s="142" t="s">
        <v>1</v>
      </c>
      <c r="N161" s="112" t="s">
        <v>38</v>
      </c>
      <c r="O161" s="143">
        <v>0</v>
      </c>
      <c r="P161" s="143">
        <f t="shared" si="11"/>
        <v>0</v>
      </c>
      <c r="Q161" s="143">
        <v>0</v>
      </c>
      <c r="R161" s="143">
        <f t="shared" si="12"/>
        <v>0</v>
      </c>
      <c r="S161" s="143">
        <v>0</v>
      </c>
      <c r="T161" s="144">
        <f t="shared" si="13"/>
        <v>0</v>
      </c>
      <c r="AR161" s="145" t="s">
        <v>158</v>
      </c>
      <c r="AT161" s="145" t="s">
        <v>154</v>
      </c>
      <c r="AU161" s="145" t="s">
        <v>80</v>
      </c>
      <c r="AY161" s="13" t="s">
        <v>151</v>
      </c>
      <c r="BE161" s="146">
        <f t="shared" si="14"/>
        <v>66000</v>
      </c>
      <c r="BF161" s="146">
        <f t="shared" si="15"/>
        <v>0</v>
      </c>
      <c r="BG161" s="146">
        <f t="shared" si="16"/>
        <v>0</v>
      </c>
      <c r="BH161" s="146">
        <f t="shared" si="17"/>
        <v>0</v>
      </c>
      <c r="BI161" s="146">
        <f t="shared" si="18"/>
        <v>0</v>
      </c>
      <c r="BJ161" s="13" t="s">
        <v>80</v>
      </c>
      <c r="BK161" s="146">
        <f t="shared" si="19"/>
        <v>66000</v>
      </c>
      <c r="BL161" s="13" t="s">
        <v>158</v>
      </c>
      <c r="BM161" s="145" t="s">
        <v>2205</v>
      </c>
    </row>
    <row r="162" spans="2:65" s="1" customFormat="1" ht="16.5" customHeight="1" x14ac:dyDescent="0.2">
      <c r="B162" s="25"/>
      <c r="C162" s="135" t="s">
        <v>308</v>
      </c>
      <c r="D162" s="135" t="s">
        <v>154</v>
      </c>
      <c r="E162" s="136" t="s">
        <v>2206</v>
      </c>
      <c r="F162" s="137" t="s">
        <v>2207</v>
      </c>
      <c r="G162" s="138" t="s">
        <v>2101</v>
      </c>
      <c r="H162" s="139">
        <v>32</v>
      </c>
      <c r="I162" s="140">
        <v>259</v>
      </c>
      <c r="J162" s="140">
        <f t="shared" si="10"/>
        <v>8288</v>
      </c>
      <c r="K162" s="141"/>
      <c r="L162" s="25"/>
      <c r="M162" s="142" t="s">
        <v>1</v>
      </c>
      <c r="N162" s="112" t="s">
        <v>38</v>
      </c>
      <c r="O162" s="143">
        <v>0</v>
      </c>
      <c r="P162" s="143">
        <f t="shared" si="11"/>
        <v>0</v>
      </c>
      <c r="Q162" s="143">
        <v>0</v>
      </c>
      <c r="R162" s="143">
        <f t="shared" si="12"/>
        <v>0</v>
      </c>
      <c r="S162" s="143">
        <v>0</v>
      </c>
      <c r="T162" s="144">
        <f t="shared" si="13"/>
        <v>0</v>
      </c>
      <c r="AR162" s="145" t="s">
        <v>158</v>
      </c>
      <c r="AT162" s="145" t="s">
        <v>154</v>
      </c>
      <c r="AU162" s="145" t="s">
        <v>80</v>
      </c>
      <c r="AY162" s="13" t="s">
        <v>151</v>
      </c>
      <c r="BE162" s="146">
        <f t="shared" si="14"/>
        <v>8288</v>
      </c>
      <c r="BF162" s="146">
        <f t="shared" si="15"/>
        <v>0</v>
      </c>
      <c r="BG162" s="146">
        <f t="shared" si="16"/>
        <v>0</v>
      </c>
      <c r="BH162" s="146">
        <f t="shared" si="17"/>
        <v>0</v>
      </c>
      <c r="BI162" s="146">
        <f t="shared" si="18"/>
        <v>0</v>
      </c>
      <c r="BJ162" s="13" t="s">
        <v>80</v>
      </c>
      <c r="BK162" s="146">
        <f t="shared" si="19"/>
        <v>8288</v>
      </c>
      <c r="BL162" s="13" t="s">
        <v>158</v>
      </c>
      <c r="BM162" s="145" t="s">
        <v>2208</v>
      </c>
    </row>
    <row r="163" spans="2:65" s="1" customFormat="1" ht="16.5" customHeight="1" x14ac:dyDescent="0.2">
      <c r="B163" s="25"/>
      <c r="C163" s="135" t="s">
        <v>312</v>
      </c>
      <c r="D163" s="135" t="s">
        <v>154</v>
      </c>
      <c r="E163" s="136" t="s">
        <v>2209</v>
      </c>
      <c r="F163" s="137" t="s">
        <v>2210</v>
      </c>
      <c r="G163" s="138" t="s">
        <v>2101</v>
      </c>
      <c r="H163" s="139">
        <v>4</v>
      </c>
      <c r="I163" s="140">
        <v>1700</v>
      </c>
      <c r="J163" s="140">
        <f t="shared" si="10"/>
        <v>6800</v>
      </c>
      <c r="K163" s="141"/>
      <c r="L163" s="25"/>
      <c r="M163" s="142" t="s">
        <v>1</v>
      </c>
      <c r="N163" s="112" t="s">
        <v>38</v>
      </c>
      <c r="O163" s="143">
        <v>0</v>
      </c>
      <c r="P163" s="143">
        <f t="shared" si="11"/>
        <v>0</v>
      </c>
      <c r="Q163" s="143">
        <v>0</v>
      </c>
      <c r="R163" s="143">
        <f t="shared" si="12"/>
        <v>0</v>
      </c>
      <c r="S163" s="143">
        <v>0</v>
      </c>
      <c r="T163" s="144">
        <f t="shared" si="13"/>
        <v>0</v>
      </c>
      <c r="AR163" s="145" t="s">
        <v>158</v>
      </c>
      <c r="AT163" s="145" t="s">
        <v>154</v>
      </c>
      <c r="AU163" s="145" t="s">
        <v>80</v>
      </c>
      <c r="AY163" s="13" t="s">
        <v>151</v>
      </c>
      <c r="BE163" s="146">
        <f t="shared" si="14"/>
        <v>6800</v>
      </c>
      <c r="BF163" s="146">
        <f t="shared" si="15"/>
        <v>0</v>
      </c>
      <c r="BG163" s="146">
        <f t="shared" si="16"/>
        <v>0</v>
      </c>
      <c r="BH163" s="146">
        <f t="shared" si="17"/>
        <v>0</v>
      </c>
      <c r="BI163" s="146">
        <f t="shared" si="18"/>
        <v>0</v>
      </c>
      <c r="BJ163" s="13" t="s">
        <v>80</v>
      </c>
      <c r="BK163" s="146">
        <f t="shared" si="19"/>
        <v>6800</v>
      </c>
      <c r="BL163" s="13" t="s">
        <v>158</v>
      </c>
      <c r="BM163" s="145" t="s">
        <v>2211</v>
      </c>
    </row>
    <row r="164" spans="2:65" s="1" customFormat="1" ht="16.5" customHeight="1" x14ac:dyDescent="0.2">
      <c r="B164" s="25"/>
      <c r="C164" s="135" t="s">
        <v>317</v>
      </c>
      <c r="D164" s="135" t="s">
        <v>154</v>
      </c>
      <c r="E164" s="136" t="s">
        <v>2212</v>
      </c>
      <c r="F164" s="137" t="s">
        <v>2213</v>
      </c>
      <c r="G164" s="138" t="s">
        <v>2101</v>
      </c>
      <c r="H164" s="139">
        <v>5</v>
      </c>
      <c r="I164" s="140">
        <v>1120</v>
      </c>
      <c r="J164" s="140">
        <f t="shared" si="10"/>
        <v>5600</v>
      </c>
      <c r="K164" s="141"/>
      <c r="L164" s="25"/>
      <c r="M164" s="142" t="s">
        <v>1</v>
      </c>
      <c r="N164" s="112" t="s">
        <v>38</v>
      </c>
      <c r="O164" s="143">
        <v>0</v>
      </c>
      <c r="P164" s="143">
        <f t="shared" si="11"/>
        <v>0</v>
      </c>
      <c r="Q164" s="143">
        <v>0</v>
      </c>
      <c r="R164" s="143">
        <f t="shared" si="12"/>
        <v>0</v>
      </c>
      <c r="S164" s="143">
        <v>0</v>
      </c>
      <c r="T164" s="144">
        <f t="shared" si="13"/>
        <v>0</v>
      </c>
      <c r="AR164" s="145" t="s">
        <v>158</v>
      </c>
      <c r="AT164" s="145" t="s">
        <v>154</v>
      </c>
      <c r="AU164" s="145" t="s">
        <v>80</v>
      </c>
      <c r="AY164" s="13" t="s">
        <v>151</v>
      </c>
      <c r="BE164" s="146">
        <f t="shared" si="14"/>
        <v>5600</v>
      </c>
      <c r="BF164" s="146">
        <f t="shared" si="15"/>
        <v>0</v>
      </c>
      <c r="BG164" s="146">
        <f t="shared" si="16"/>
        <v>0</v>
      </c>
      <c r="BH164" s="146">
        <f t="shared" si="17"/>
        <v>0</v>
      </c>
      <c r="BI164" s="146">
        <f t="shared" si="18"/>
        <v>0</v>
      </c>
      <c r="BJ164" s="13" t="s">
        <v>80</v>
      </c>
      <c r="BK164" s="146">
        <f t="shared" si="19"/>
        <v>5600</v>
      </c>
      <c r="BL164" s="13" t="s">
        <v>158</v>
      </c>
      <c r="BM164" s="145" t="s">
        <v>2214</v>
      </c>
    </row>
    <row r="165" spans="2:65" s="1" customFormat="1" ht="16.5" customHeight="1" x14ac:dyDescent="0.2">
      <c r="B165" s="25"/>
      <c r="C165" s="135" t="s">
        <v>322</v>
      </c>
      <c r="D165" s="135" t="s">
        <v>154</v>
      </c>
      <c r="E165" s="136" t="s">
        <v>2215</v>
      </c>
      <c r="F165" s="137" t="s">
        <v>2216</v>
      </c>
      <c r="G165" s="138" t="s">
        <v>483</v>
      </c>
      <c r="H165" s="139">
        <v>100</v>
      </c>
      <c r="I165" s="140">
        <v>75</v>
      </c>
      <c r="J165" s="140">
        <f t="shared" si="10"/>
        <v>7500</v>
      </c>
      <c r="K165" s="141"/>
      <c r="L165" s="25"/>
      <c r="M165" s="142" t="s">
        <v>1</v>
      </c>
      <c r="N165" s="112" t="s">
        <v>38</v>
      </c>
      <c r="O165" s="143">
        <v>0</v>
      </c>
      <c r="P165" s="143">
        <f t="shared" si="11"/>
        <v>0</v>
      </c>
      <c r="Q165" s="143">
        <v>0</v>
      </c>
      <c r="R165" s="143">
        <f t="shared" si="12"/>
        <v>0</v>
      </c>
      <c r="S165" s="143">
        <v>0</v>
      </c>
      <c r="T165" s="144">
        <f t="shared" si="13"/>
        <v>0</v>
      </c>
      <c r="AR165" s="145" t="s">
        <v>158</v>
      </c>
      <c r="AT165" s="145" t="s">
        <v>154</v>
      </c>
      <c r="AU165" s="145" t="s">
        <v>80</v>
      </c>
      <c r="AY165" s="13" t="s">
        <v>151</v>
      </c>
      <c r="BE165" s="146">
        <f t="shared" si="14"/>
        <v>7500</v>
      </c>
      <c r="BF165" s="146">
        <f t="shared" si="15"/>
        <v>0</v>
      </c>
      <c r="BG165" s="146">
        <f t="shared" si="16"/>
        <v>0</v>
      </c>
      <c r="BH165" s="146">
        <f t="shared" si="17"/>
        <v>0</v>
      </c>
      <c r="BI165" s="146">
        <f t="shared" si="18"/>
        <v>0</v>
      </c>
      <c r="BJ165" s="13" t="s">
        <v>80</v>
      </c>
      <c r="BK165" s="146">
        <f t="shared" si="19"/>
        <v>7500</v>
      </c>
      <c r="BL165" s="13" t="s">
        <v>158</v>
      </c>
      <c r="BM165" s="145" t="s">
        <v>2217</v>
      </c>
    </row>
    <row r="166" spans="2:65" s="1" customFormat="1" ht="16.5" customHeight="1" x14ac:dyDescent="0.2">
      <c r="B166" s="25"/>
      <c r="C166" s="135" t="s">
        <v>326</v>
      </c>
      <c r="D166" s="135" t="s">
        <v>154</v>
      </c>
      <c r="E166" s="136" t="s">
        <v>2218</v>
      </c>
      <c r="F166" s="137" t="s">
        <v>2219</v>
      </c>
      <c r="G166" s="138" t="s">
        <v>2101</v>
      </c>
      <c r="H166" s="139">
        <v>1</v>
      </c>
      <c r="I166" s="140">
        <v>16888.099999999999</v>
      </c>
      <c r="J166" s="140">
        <f t="shared" si="10"/>
        <v>16888.099999999999</v>
      </c>
      <c r="K166" s="141"/>
      <c r="L166" s="25"/>
      <c r="M166" s="142" t="s">
        <v>1</v>
      </c>
      <c r="N166" s="112" t="s">
        <v>38</v>
      </c>
      <c r="O166" s="143">
        <v>0</v>
      </c>
      <c r="P166" s="143">
        <f t="shared" si="11"/>
        <v>0</v>
      </c>
      <c r="Q166" s="143">
        <v>0</v>
      </c>
      <c r="R166" s="143">
        <f t="shared" si="12"/>
        <v>0</v>
      </c>
      <c r="S166" s="143">
        <v>0</v>
      </c>
      <c r="T166" s="144">
        <f t="shared" si="13"/>
        <v>0</v>
      </c>
      <c r="AR166" s="145" t="s">
        <v>158</v>
      </c>
      <c r="AT166" s="145" t="s">
        <v>154</v>
      </c>
      <c r="AU166" s="145" t="s">
        <v>80</v>
      </c>
      <c r="AY166" s="13" t="s">
        <v>151</v>
      </c>
      <c r="BE166" s="146">
        <f t="shared" si="14"/>
        <v>16888.099999999999</v>
      </c>
      <c r="BF166" s="146">
        <f t="shared" si="15"/>
        <v>0</v>
      </c>
      <c r="BG166" s="146">
        <f t="shared" si="16"/>
        <v>0</v>
      </c>
      <c r="BH166" s="146">
        <f t="shared" si="17"/>
        <v>0</v>
      </c>
      <c r="BI166" s="146">
        <f t="shared" si="18"/>
        <v>0</v>
      </c>
      <c r="BJ166" s="13" t="s">
        <v>80</v>
      </c>
      <c r="BK166" s="146">
        <f t="shared" si="19"/>
        <v>16888.099999999999</v>
      </c>
      <c r="BL166" s="13" t="s">
        <v>158</v>
      </c>
      <c r="BM166" s="145" t="s">
        <v>2220</v>
      </c>
    </row>
    <row r="167" spans="2:65" s="1" customFormat="1" ht="21.75" customHeight="1" x14ac:dyDescent="0.2">
      <c r="B167" s="25"/>
      <c r="C167" s="150" t="s">
        <v>330</v>
      </c>
      <c r="D167" s="150" t="s">
        <v>313</v>
      </c>
      <c r="E167" s="151" t="s">
        <v>2221</v>
      </c>
      <c r="F167" s="152" t="s">
        <v>2222</v>
      </c>
      <c r="G167" s="153" t="s">
        <v>2101</v>
      </c>
      <c r="H167" s="154">
        <v>1</v>
      </c>
      <c r="I167" s="155">
        <v>15000</v>
      </c>
      <c r="J167" s="155">
        <f t="shared" si="10"/>
        <v>15000</v>
      </c>
      <c r="K167" s="156"/>
      <c r="L167" s="157"/>
      <c r="M167" s="158" t="s">
        <v>1</v>
      </c>
      <c r="N167" s="159" t="s">
        <v>38</v>
      </c>
      <c r="O167" s="143">
        <v>0</v>
      </c>
      <c r="P167" s="143">
        <f t="shared" si="11"/>
        <v>0</v>
      </c>
      <c r="Q167" s="143">
        <v>0</v>
      </c>
      <c r="R167" s="143">
        <f t="shared" si="12"/>
        <v>0</v>
      </c>
      <c r="S167" s="143">
        <v>0</v>
      </c>
      <c r="T167" s="144">
        <f t="shared" si="13"/>
        <v>0</v>
      </c>
      <c r="AR167" s="145" t="s">
        <v>185</v>
      </c>
      <c r="AT167" s="145" t="s">
        <v>313</v>
      </c>
      <c r="AU167" s="145" t="s">
        <v>80</v>
      </c>
      <c r="AY167" s="13" t="s">
        <v>151</v>
      </c>
      <c r="BE167" s="146">
        <f t="shared" si="14"/>
        <v>15000</v>
      </c>
      <c r="BF167" s="146">
        <f t="shared" si="15"/>
        <v>0</v>
      </c>
      <c r="BG167" s="146">
        <f t="shared" si="16"/>
        <v>0</v>
      </c>
      <c r="BH167" s="146">
        <f t="shared" si="17"/>
        <v>0</v>
      </c>
      <c r="BI167" s="146">
        <f t="shared" si="18"/>
        <v>0</v>
      </c>
      <c r="BJ167" s="13" t="s">
        <v>80</v>
      </c>
      <c r="BK167" s="146">
        <f t="shared" si="19"/>
        <v>15000</v>
      </c>
      <c r="BL167" s="13" t="s">
        <v>158</v>
      </c>
      <c r="BM167" s="145" t="s">
        <v>2223</v>
      </c>
    </row>
    <row r="168" spans="2:65" s="1" customFormat="1" ht="16.5" customHeight="1" x14ac:dyDescent="0.2">
      <c r="B168" s="25"/>
      <c r="C168" s="135" t="s">
        <v>334</v>
      </c>
      <c r="D168" s="135" t="s">
        <v>154</v>
      </c>
      <c r="E168" s="136" t="s">
        <v>2224</v>
      </c>
      <c r="F168" s="137" t="s">
        <v>2225</v>
      </c>
      <c r="G168" s="138" t="s">
        <v>2101</v>
      </c>
      <c r="H168" s="139">
        <v>1</v>
      </c>
      <c r="I168" s="140">
        <v>4500</v>
      </c>
      <c r="J168" s="140">
        <f t="shared" si="10"/>
        <v>4500</v>
      </c>
      <c r="K168" s="141"/>
      <c r="L168" s="25"/>
      <c r="M168" s="142" t="s">
        <v>1</v>
      </c>
      <c r="N168" s="112" t="s">
        <v>38</v>
      </c>
      <c r="O168" s="143">
        <v>0</v>
      </c>
      <c r="P168" s="143">
        <f t="shared" si="11"/>
        <v>0</v>
      </c>
      <c r="Q168" s="143">
        <v>0</v>
      </c>
      <c r="R168" s="143">
        <f t="shared" si="12"/>
        <v>0</v>
      </c>
      <c r="S168" s="143">
        <v>0</v>
      </c>
      <c r="T168" s="144">
        <f t="shared" si="13"/>
        <v>0</v>
      </c>
      <c r="AR168" s="145" t="s">
        <v>158</v>
      </c>
      <c r="AT168" s="145" t="s">
        <v>154</v>
      </c>
      <c r="AU168" s="145" t="s">
        <v>80</v>
      </c>
      <c r="AY168" s="13" t="s">
        <v>151</v>
      </c>
      <c r="BE168" s="146">
        <f t="shared" si="14"/>
        <v>4500</v>
      </c>
      <c r="BF168" s="146">
        <f t="shared" si="15"/>
        <v>0</v>
      </c>
      <c r="BG168" s="146">
        <f t="shared" si="16"/>
        <v>0</v>
      </c>
      <c r="BH168" s="146">
        <f t="shared" si="17"/>
        <v>0</v>
      </c>
      <c r="BI168" s="146">
        <f t="shared" si="18"/>
        <v>0</v>
      </c>
      <c r="BJ168" s="13" t="s">
        <v>80</v>
      </c>
      <c r="BK168" s="146">
        <f t="shared" si="19"/>
        <v>4500</v>
      </c>
      <c r="BL168" s="13" t="s">
        <v>158</v>
      </c>
      <c r="BM168" s="145" t="s">
        <v>2226</v>
      </c>
    </row>
    <row r="169" spans="2:65" s="1" customFormat="1" ht="16.5" customHeight="1" x14ac:dyDescent="0.2">
      <c r="B169" s="25"/>
      <c r="C169" s="135" t="s">
        <v>340</v>
      </c>
      <c r="D169" s="135" t="s">
        <v>154</v>
      </c>
      <c r="E169" s="136" t="s">
        <v>2227</v>
      </c>
      <c r="F169" s="137" t="s">
        <v>2228</v>
      </c>
      <c r="G169" s="138" t="s">
        <v>2101</v>
      </c>
      <c r="H169" s="139">
        <v>1</v>
      </c>
      <c r="I169" s="140">
        <v>3500</v>
      </c>
      <c r="J169" s="140">
        <f t="shared" si="10"/>
        <v>3500</v>
      </c>
      <c r="K169" s="141"/>
      <c r="L169" s="25"/>
      <c r="M169" s="142" t="s">
        <v>1</v>
      </c>
      <c r="N169" s="112" t="s">
        <v>38</v>
      </c>
      <c r="O169" s="143">
        <v>0</v>
      </c>
      <c r="P169" s="143">
        <f t="shared" si="11"/>
        <v>0</v>
      </c>
      <c r="Q169" s="143">
        <v>0</v>
      </c>
      <c r="R169" s="143">
        <f t="shared" si="12"/>
        <v>0</v>
      </c>
      <c r="S169" s="143">
        <v>0</v>
      </c>
      <c r="T169" s="144">
        <f t="shared" si="13"/>
        <v>0</v>
      </c>
      <c r="AR169" s="145" t="s">
        <v>2229</v>
      </c>
      <c r="AT169" s="145" t="s">
        <v>154</v>
      </c>
      <c r="AU169" s="145" t="s">
        <v>80</v>
      </c>
      <c r="AY169" s="13" t="s">
        <v>151</v>
      </c>
      <c r="BE169" s="146">
        <f t="shared" si="14"/>
        <v>3500</v>
      </c>
      <c r="BF169" s="146">
        <f t="shared" si="15"/>
        <v>0</v>
      </c>
      <c r="BG169" s="146">
        <f t="shared" si="16"/>
        <v>0</v>
      </c>
      <c r="BH169" s="146">
        <f t="shared" si="17"/>
        <v>0</v>
      </c>
      <c r="BI169" s="146">
        <f t="shared" si="18"/>
        <v>0</v>
      </c>
      <c r="BJ169" s="13" t="s">
        <v>80</v>
      </c>
      <c r="BK169" s="146">
        <f t="shared" si="19"/>
        <v>3500</v>
      </c>
      <c r="BL169" s="13" t="s">
        <v>2229</v>
      </c>
      <c r="BM169" s="145" t="s">
        <v>2230</v>
      </c>
    </row>
    <row r="170" spans="2:65" s="1" customFormat="1" ht="16.5" customHeight="1" x14ac:dyDescent="0.2">
      <c r="B170" s="25"/>
      <c r="C170" s="135" t="s">
        <v>344</v>
      </c>
      <c r="D170" s="135" t="s">
        <v>154</v>
      </c>
      <c r="E170" s="136" t="s">
        <v>2231</v>
      </c>
      <c r="F170" s="137" t="s">
        <v>2232</v>
      </c>
      <c r="G170" s="138" t="s">
        <v>2101</v>
      </c>
      <c r="H170" s="139">
        <v>1</v>
      </c>
      <c r="I170" s="140">
        <v>1500</v>
      </c>
      <c r="J170" s="140">
        <f t="shared" si="10"/>
        <v>1500</v>
      </c>
      <c r="K170" s="141"/>
      <c r="L170" s="25"/>
      <c r="M170" s="142" t="s">
        <v>1</v>
      </c>
      <c r="N170" s="112" t="s">
        <v>38</v>
      </c>
      <c r="O170" s="143">
        <v>0</v>
      </c>
      <c r="P170" s="143">
        <f t="shared" si="11"/>
        <v>0</v>
      </c>
      <c r="Q170" s="143">
        <v>0</v>
      </c>
      <c r="R170" s="143">
        <f t="shared" si="12"/>
        <v>0</v>
      </c>
      <c r="S170" s="143">
        <v>0</v>
      </c>
      <c r="T170" s="144">
        <f t="shared" si="13"/>
        <v>0</v>
      </c>
      <c r="AR170" s="145" t="s">
        <v>2229</v>
      </c>
      <c r="AT170" s="145" t="s">
        <v>154</v>
      </c>
      <c r="AU170" s="145" t="s">
        <v>80</v>
      </c>
      <c r="AY170" s="13" t="s">
        <v>151</v>
      </c>
      <c r="BE170" s="146">
        <f t="shared" si="14"/>
        <v>1500</v>
      </c>
      <c r="BF170" s="146">
        <f t="shared" si="15"/>
        <v>0</v>
      </c>
      <c r="BG170" s="146">
        <f t="shared" si="16"/>
        <v>0</v>
      </c>
      <c r="BH170" s="146">
        <f t="shared" si="17"/>
        <v>0</v>
      </c>
      <c r="BI170" s="146">
        <f t="shared" si="18"/>
        <v>0</v>
      </c>
      <c r="BJ170" s="13" t="s">
        <v>80</v>
      </c>
      <c r="BK170" s="146">
        <f t="shared" si="19"/>
        <v>1500</v>
      </c>
      <c r="BL170" s="13" t="s">
        <v>2229</v>
      </c>
      <c r="BM170" s="145" t="s">
        <v>2233</v>
      </c>
    </row>
    <row r="171" spans="2:65" s="1" customFormat="1" ht="16.5" customHeight="1" x14ac:dyDescent="0.2">
      <c r="B171" s="25"/>
      <c r="C171" s="135" t="s">
        <v>348</v>
      </c>
      <c r="D171" s="135" t="s">
        <v>154</v>
      </c>
      <c r="E171" s="136" t="s">
        <v>2234</v>
      </c>
      <c r="F171" s="137" t="s">
        <v>2235</v>
      </c>
      <c r="G171" s="138" t="s">
        <v>483</v>
      </c>
      <c r="H171" s="139">
        <v>25</v>
      </c>
      <c r="I171" s="140">
        <v>29.4</v>
      </c>
      <c r="J171" s="140">
        <f t="shared" si="10"/>
        <v>735</v>
      </c>
      <c r="K171" s="141"/>
      <c r="L171" s="25"/>
      <c r="M171" s="142" t="s">
        <v>1</v>
      </c>
      <c r="N171" s="112" t="s">
        <v>38</v>
      </c>
      <c r="O171" s="143">
        <v>0</v>
      </c>
      <c r="P171" s="143">
        <f t="shared" si="11"/>
        <v>0</v>
      </c>
      <c r="Q171" s="143">
        <v>0</v>
      </c>
      <c r="R171" s="143">
        <f t="shared" si="12"/>
        <v>0</v>
      </c>
      <c r="S171" s="143">
        <v>0</v>
      </c>
      <c r="T171" s="144">
        <f t="shared" si="13"/>
        <v>0</v>
      </c>
      <c r="AR171" s="145" t="s">
        <v>158</v>
      </c>
      <c r="AT171" s="145" t="s">
        <v>154</v>
      </c>
      <c r="AU171" s="145" t="s">
        <v>80</v>
      </c>
      <c r="AY171" s="13" t="s">
        <v>151</v>
      </c>
      <c r="BE171" s="146">
        <f t="shared" si="14"/>
        <v>735</v>
      </c>
      <c r="BF171" s="146">
        <f t="shared" si="15"/>
        <v>0</v>
      </c>
      <c r="BG171" s="146">
        <f t="shared" si="16"/>
        <v>0</v>
      </c>
      <c r="BH171" s="146">
        <f t="shared" si="17"/>
        <v>0</v>
      </c>
      <c r="BI171" s="146">
        <f t="shared" si="18"/>
        <v>0</v>
      </c>
      <c r="BJ171" s="13" t="s">
        <v>80</v>
      </c>
      <c r="BK171" s="146">
        <f t="shared" si="19"/>
        <v>735</v>
      </c>
      <c r="BL171" s="13" t="s">
        <v>158</v>
      </c>
      <c r="BM171" s="145" t="s">
        <v>2236</v>
      </c>
    </row>
    <row r="172" spans="2:65" s="1" customFormat="1" ht="16.5" customHeight="1" x14ac:dyDescent="0.2">
      <c r="B172" s="25"/>
      <c r="C172" s="135" t="s">
        <v>352</v>
      </c>
      <c r="D172" s="135" t="s">
        <v>154</v>
      </c>
      <c r="E172" s="136" t="s">
        <v>2237</v>
      </c>
      <c r="F172" s="137" t="s">
        <v>2238</v>
      </c>
      <c r="G172" s="138" t="s">
        <v>2101</v>
      </c>
      <c r="H172" s="139">
        <v>1</v>
      </c>
      <c r="I172" s="140">
        <v>6500</v>
      </c>
      <c r="J172" s="140">
        <f t="shared" si="10"/>
        <v>6500</v>
      </c>
      <c r="K172" s="141"/>
      <c r="L172" s="25"/>
      <c r="M172" s="142" t="s">
        <v>1</v>
      </c>
      <c r="N172" s="112" t="s">
        <v>38</v>
      </c>
      <c r="O172" s="143">
        <v>0</v>
      </c>
      <c r="P172" s="143">
        <f t="shared" si="11"/>
        <v>0</v>
      </c>
      <c r="Q172" s="143">
        <v>0</v>
      </c>
      <c r="R172" s="143">
        <f t="shared" si="12"/>
        <v>0</v>
      </c>
      <c r="S172" s="143">
        <v>0</v>
      </c>
      <c r="T172" s="144">
        <f t="shared" si="13"/>
        <v>0</v>
      </c>
      <c r="AR172" s="145" t="s">
        <v>2229</v>
      </c>
      <c r="AT172" s="145" t="s">
        <v>154</v>
      </c>
      <c r="AU172" s="145" t="s">
        <v>80</v>
      </c>
      <c r="AY172" s="13" t="s">
        <v>151</v>
      </c>
      <c r="BE172" s="146">
        <f t="shared" si="14"/>
        <v>6500</v>
      </c>
      <c r="BF172" s="146">
        <f t="shared" si="15"/>
        <v>0</v>
      </c>
      <c r="BG172" s="146">
        <f t="shared" si="16"/>
        <v>0</v>
      </c>
      <c r="BH172" s="146">
        <f t="shared" si="17"/>
        <v>0</v>
      </c>
      <c r="BI172" s="146">
        <f t="shared" si="18"/>
        <v>0</v>
      </c>
      <c r="BJ172" s="13" t="s">
        <v>80</v>
      </c>
      <c r="BK172" s="146">
        <f t="shared" si="19"/>
        <v>6500</v>
      </c>
      <c r="BL172" s="13" t="s">
        <v>2229</v>
      </c>
      <c r="BM172" s="145" t="s">
        <v>2239</v>
      </c>
    </row>
    <row r="173" spans="2:65" s="1" customFormat="1" ht="16.5" customHeight="1" x14ac:dyDescent="0.2">
      <c r="B173" s="25"/>
      <c r="C173" s="135" t="s">
        <v>356</v>
      </c>
      <c r="D173" s="135" t="s">
        <v>154</v>
      </c>
      <c r="E173" s="136" t="s">
        <v>2240</v>
      </c>
      <c r="F173" s="137" t="s">
        <v>2241</v>
      </c>
      <c r="G173" s="138" t="s">
        <v>483</v>
      </c>
      <c r="H173" s="139">
        <v>210</v>
      </c>
      <c r="I173" s="140">
        <v>15</v>
      </c>
      <c r="J173" s="140">
        <f t="shared" si="10"/>
        <v>3150</v>
      </c>
      <c r="K173" s="141"/>
      <c r="L173" s="25"/>
      <c r="M173" s="142" t="s">
        <v>1</v>
      </c>
      <c r="N173" s="112" t="s">
        <v>38</v>
      </c>
      <c r="O173" s="143">
        <v>0</v>
      </c>
      <c r="P173" s="143">
        <f t="shared" si="11"/>
        <v>0</v>
      </c>
      <c r="Q173" s="143">
        <v>0</v>
      </c>
      <c r="R173" s="143">
        <f t="shared" si="12"/>
        <v>0</v>
      </c>
      <c r="S173" s="143">
        <v>0</v>
      </c>
      <c r="T173" s="144">
        <f t="shared" si="13"/>
        <v>0</v>
      </c>
      <c r="AR173" s="145" t="s">
        <v>2229</v>
      </c>
      <c r="AT173" s="145" t="s">
        <v>154</v>
      </c>
      <c r="AU173" s="145" t="s">
        <v>80</v>
      </c>
      <c r="AY173" s="13" t="s">
        <v>151</v>
      </c>
      <c r="BE173" s="146">
        <f t="shared" si="14"/>
        <v>3150</v>
      </c>
      <c r="BF173" s="146">
        <f t="shared" si="15"/>
        <v>0</v>
      </c>
      <c r="BG173" s="146">
        <f t="shared" si="16"/>
        <v>0</v>
      </c>
      <c r="BH173" s="146">
        <f t="shared" si="17"/>
        <v>0</v>
      </c>
      <c r="BI173" s="146">
        <f t="shared" si="18"/>
        <v>0</v>
      </c>
      <c r="BJ173" s="13" t="s">
        <v>80</v>
      </c>
      <c r="BK173" s="146">
        <f t="shared" si="19"/>
        <v>3150</v>
      </c>
      <c r="BL173" s="13" t="s">
        <v>2229</v>
      </c>
      <c r="BM173" s="145" t="s">
        <v>2242</v>
      </c>
    </row>
    <row r="174" spans="2:65" s="1" customFormat="1" ht="16.5" customHeight="1" x14ac:dyDescent="0.2">
      <c r="B174" s="25"/>
      <c r="C174" s="135" t="s">
        <v>360</v>
      </c>
      <c r="D174" s="135" t="s">
        <v>154</v>
      </c>
      <c r="E174" s="136" t="s">
        <v>2243</v>
      </c>
      <c r="F174" s="137" t="s">
        <v>2238</v>
      </c>
      <c r="G174" s="138" t="s">
        <v>483</v>
      </c>
      <c r="H174" s="139">
        <v>210</v>
      </c>
      <c r="I174" s="140">
        <v>19.5</v>
      </c>
      <c r="J174" s="140">
        <f t="shared" si="10"/>
        <v>4095</v>
      </c>
      <c r="K174" s="141"/>
      <c r="L174" s="25"/>
      <c r="M174" s="142" t="s">
        <v>1</v>
      </c>
      <c r="N174" s="112" t="s">
        <v>38</v>
      </c>
      <c r="O174" s="143">
        <v>0</v>
      </c>
      <c r="P174" s="143">
        <f t="shared" si="11"/>
        <v>0</v>
      </c>
      <c r="Q174" s="143">
        <v>0</v>
      </c>
      <c r="R174" s="143">
        <f t="shared" si="12"/>
        <v>0</v>
      </c>
      <c r="S174" s="143">
        <v>0</v>
      </c>
      <c r="T174" s="144">
        <f t="shared" si="13"/>
        <v>0</v>
      </c>
      <c r="AR174" s="145" t="s">
        <v>2229</v>
      </c>
      <c r="AT174" s="145" t="s">
        <v>154</v>
      </c>
      <c r="AU174" s="145" t="s">
        <v>80</v>
      </c>
      <c r="AY174" s="13" t="s">
        <v>151</v>
      </c>
      <c r="BE174" s="146">
        <f t="shared" si="14"/>
        <v>4095</v>
      </c>
      <c r="BF174" s="146">
        <f t="shared" si="15"/>
        <v>0</v>
      </c>
      <c r="BG174" s="146">
        <f t="shared" si="16"/>
        <v>0</v>
      </c>
      <c r="BH174" s="146">
        <f t="shared" si="17"/>
        <v>0</v>
      </c>
      <c r="BI174" s="146">
        <f t="shared" si="18"/>
        <v>0</v>
      </c>
      <c r="BJ174" s="13" t="s">
        <v>80</v>
      </c>
      <c r="BK174" s="146">
        <f t="shared" si="19"/>
        <v>4095</v>
      </c>
      <c r="BL174" s="13" t="s">
        <v>2229</v>
      </c>
      <c r="BM174" s="145" t="s">
        <v>2244</v>
      </c>
    </row>
    <row r="175" spans="2:65" s="1" customFormat="1" ht="16.5" customHeight="1" x14ac:dyDescent="0.2">
      <c r="B175" s="25"/>
      <c r="C175" s="135" t="s">
        <v>681</v>
      </c>
      <c r="D175" s="135" t="s">
        <v>154</v>
      </c>
      <c r="E175" s="136" t="s">
        <v>2245</v>
      </c>
      <c r="F175" s="137" t="s">
        <v>2246</v>
      </c>
      <c r="G175" s="138" t="s">
        <v>2101</v>
      </c>
      <c r="H175" s="139">
        <v>8</v>
      </c>
      <c r="I175" s="140">
        <v>150</v>
      </c>
      <c r="J175" s="140">
        <f t="shared" si="10"/>
        <v>1200</v>
      </c>
      <c r="K175" s="141"/>
      <c r="L175" s="25"/>
      <c r="M175" s="142" t="s">
        <v>1</v>
      </c>
      <c r="N175" s="112" t="s">
        <v>38</v>
      </c>
      <c r="O175" s="143">
        <v>0</v>
      </c>
      <c r="P175" s="143">
        <f t="shared" si="11"/>
        <v>0</v>
      </c>
      <c r="Q175" s="143">
        <v>0</v>
      </c>
      <c r="R175" s="143">
        <f t="shared" si="12"/>
        <v>0</v>
      </c>
      <c r="S175" s="143">
        <v>0</v>
      </c>
      <c r="T175" s="144">
        <f t="shared" si="13"/>
        <v>0</v>
      </c>
      <c r="AR175" s="145" t="s">
        <v>2229</v>
      </c>
      <c r="AT175" s="145" t="s">
        <v>154</v>
      </c>
      <c r="AU175" s="145" t="s">
        <v>80</v>
      </c>
      <c r="AY175" s="13" t="s">
        <v>151</v>
      </c>
      <c r="BE175" s="146">
        <f t="shared" si="14"/>
        <v>1200</v>
      </c>
      <c r="BF175" s="146">
        <f t="shared" si="15"/>
        <v>0</v>
      </c>
      <c r="BG175" s="146">
        <f t="shared" si="16"/>
        <v>0</v>
      </c>
      <c r="BH175" s="146">
        <f t="shared" si="17"/>
        <v>0</v>
      </c>
      <c r="BI175" s="146">
        <f t="shared" si="18"/>
        <v>0</v>
      </c>
      <c r="BJ175" s="13" t="s">
        <v>80</v>
      </c>
      <c r="BK175" s="146">
        <f t="shared" si="19"/>
        <v>1200</v>
      </c>
      <c r="BL175" s="13" t="s">
        <v>2229</v>
      </c>
      <c r="BM175" s="145" t="s">
        <v>2247</v>
      </c>
    </row>
    <row r="176" spans="2:65" s="1" customFormat="1" ht="16.5" customHeight="1" x14ac:dyDescent="0.2">
      <c r="B176" s="25"/>
      <c r="C176" s="135" t="s">
        <v>683</v>
      </c>
      <c r="D176" s="135" t="s">
        <v>154</v>
      </c>
      <c r="E176" s="136" t="s">
        <v>2248</v>
      </c>
      <c r="F176" s="137" t="s">
        <v>2238</v>
      </c>
      <c r="G176" s="138" t="s">
        <v>2101</v>
      </c>
      <c r="H176" s="139">
        <v>8</v>
      </c>
      <c r="I176" s="140">
        <v>120</v>
      </c>
      <c r="J176" s="140">
        <f t="shared" si="10"/>
        <v>960</v>
      </c>
      <c r="K176" s="141"/>
      <c r="L176" s="25"/>
      <c r="M176" s="142" t="s">
        <v>1</v>
      </c>
      <c r="N176" s="112" t="s">
        <v>38</v>
      </c>
      <c r="O176" s="143">
        <v>0</v>
      </c>
      <c r="P176" s="143">
        <f t="shared" si="11"/>
        <v>0</v>
      </c>
      <c r="Q176" s="143">
        <v>0</v>
      </c>
      <c r="R176" s="143">
        <f t="shared" si="12"/>
        <v>0</v>
      </c>
      <c r="S176" s="143">
        <v>0</v>
      </c>
      <c r="T176" s="144">
        <f t="shared" si="13"/>
        <v>0</v>
      </c>
      <c r="AR176" s="145" t="s">
        <v>2229</v>
      </c>
      <c r="AT176" s="145" t="s">
        <v>154</v>
      </c>
      <c r="AU176" s="145" t="s">
        <v>80</v>
      </c>
      <c r="AY176" s="13" t="s">
        <v>151</v>
      </c>
      <c r="BE176" s="146">
        <f t="shared" si="14"/>
        <v>960</v>
      </c>
      <c r="BF176" s="146">
        <f t="shared" si="15"/>
        <v>0</v>
      </c>
      <c r="BG176" s="146">
        <f t="shared" si="16"/>
        <v>0</v>
      </c>
      <c r="BH176" s="146">
        <f t="shared" si="17"/>
        <v>0</v>
      </c>
      <c r="BI176" s="146">
        <f t="shared" si="18"/>
        <v>0</v>
      </c>
      <c r="BJ176" s="13" t="s">
        <v>80</v>
      </c>
      <c r="BK176" s="146">
        <f t="shared" si="19"/>
        <v>960</v>
      </c>
      <c r="BL176" s="13" t="s">
        <v>2229</v>
      </c>
      <c r="BM176" s="145" t="s">
        <v>2249</v>
      </c>
    </row>
    <row r="177" spans="2:65" s="1" customFormat="1" ht="16.5" customHeight="1" x14ac:dyDescent="0.2">
      <c r="B177" s="25"/>
      <c r="C177" s="135" t="s">
        <v>685</v>
      </c>
      <c r="D177" s="135" t="s">
        <v>154</v>
      </c>
      <c r="E177" s="136" t="s">
        <v>2250</v>
      </c>
      <c r="F177" s="137" t="s">
        <v>2251</v>
      </c>
      <c r="G177" s="138" t="s">
        <v>2186</v>
      </c>
      <c r="H177" s="139">
        <v>1</v>
      </c>
      <c r="I177" s="140">
        <v>16500</v>
      </c>
      <c r="J177" s="140">
        <f t="shared" si="10"/>
        <v>16500</v>
      </c>
      <c r="K177" s="141"/>
      <c r="L177" s="25"/>
      <c r="M177" s="142" t="s">
        <v>1</v>
      </c>
      <c r="N177" s="112" t="s">
        <v>38</v>
      </c>
      <c r="O177" s="143">
        <v>0</v>
      </c>
      <c r="P177" s="143">
        <f t="shared" si="11"/>
        <v>0</v>
      </c>
      <c r="Q177" s="143">
        <v>0</v>
      </c>
      <c r="R177" s="143">
        <f t="shared" si="12"/>
        <v>0</v>
      </c>
      <c r="S177" s="143">
        <v>0</v>
      </c>
      <c r="T177" s="144">
        <f t="shared" si="13"/>
        <v>0</v>
      </c>
      <c r="AR177" s="145" t="s">
        <v>2229</v>
      </c>
      <c r="AT177" s="145" t="s">
        <v>154</v>
      </c>
      <c r="AU177" s="145" t="s">
        <v>80</v>
      </c>
      <c r="AY177" s="13" t="s">
        <v>151</v>
      </c>
      <c r="BE177" s="146">
        <f t="shared" si="14"/>
        <v>16500</v>
      </c>
      <c r="BF177" s="146">
        <f t="shared" si="15"/>
        <v>0</v>
      </c>
      <c r="BG177" s="146">
        <f t="shared" si="16"/>
        <v>0</v>
      </c>
      <c r="BH177" s="146">
        <f t="shared" si="17"/>
        <v>0</v>
      </c>
      <c r="BI177" s="146">
        <f t="shared" si="18"/>
        <v>0</v>
      </c>
      <c r="BJ177" s="13" t="s">
        <v>80</v>
      </c>
      <c r="BK177" s="146">
        <f t="shared" si="19"/>
        <v>16500</v>
      </c>
      <c r="BL177" s="13" t="s">
        <v>2229</v>
      </c>
      <c r="BM177" s="145" t="s">
        <v>2252</v>
      </c>
    </row>
    <row r="178" spans="2:65" s="1" customFormat="1" ht="16.5" customHeight="1" x14ac:dyDescent="0.2">
      <c r="B178" s="25"/>
      <c r="C178" s="135" t="s">
        <v>687</v>
      </c>
      <c r="D178" s="135" t="s">
        <v>154</v>
      </c>
      <c r="E178" s="136" t="s">
        <v>2253</v>
      </c>
      <c r="F178" s="137" t="s">
        <v>2254</v>
      </c>
      <c r="G178" s="138" t="s">
        <v>2101</v>
      </c>
      <c r="H178" s="139">
        <v>2</v>
      </c>
      <c r="I178" s="140">
        <v>2450</v>
      </c>
      <c r="J178" s="140">
        <f t="shared" si="10"/>
        <v>4900</v>
      </c>
      <c r="K178" s="141"/>
      <c r="L178" s="25"/>
      <c r="M178" s="142" t="s">
        <v>1</v>
      </c>
      <c r="N178" s="112" t="s">
        <v>38</v>
      </c>
      <c r="O178" s="143">
        <v>0</v>
      </c>
      <c r="P178" s="143">
        <f t="shared" si="11"/>
        <v>0</v>
      </c>
      <c r="Q178" s="143">
        <v>0</v>
      </c>
      <c r="R178" s="143">
        <f t="shared" si="12"/>
        <v>0</v>
      </c>
      <c r="S178" s="143">
        <v>0</v>
      </c>
      <c r="T178" s="144">
        <f t="shared" si="13"/>
        <v>0</v>
      </c>
      <c r="AR178" s="145" t="s">
        <v>2229</v>
      </c>
      <c r="AT178" s="145" t="s">
        <v>154</v>
      </c>
      <c r="AU178" s="145" t="s">
        <v>80</v>
      </c>
      <c r="AY178" s="13" t="s">
        <v>151</v>
      </c>
      <c r="BE178" s="146">
        <f t="shared" si="14"/>
        <v>4900</v>
      </c>
      <c r="BF178" s="146">
        <f t="shared" si="15"/>
        <v>0</v>
      </c>
      <c r="BG178" s="146">
        <f t="shared" si="16"/>
        <v>0</v>
      </c>
      <c r="BH178" s="146">
        <f t="shared" si="17"/>
        <v>0</v>
      </c>
      <c r="BI178" s="146">
        <f t="shared" si="18"/>
        <v>0</v>
      </c>
      <c r="BJ178" s="13" t="s">
        <v>80</v>
      </c>
      <c r="BK178" s="146">
        <f t="shared" si="19"/>
        <v>4900</v>
      </c>
      <c r="BL178" s="13" t="s">
        <v>2229</v>
      </c>
      <c r="BM178" s="145" t="s">
        <v>2255</v>
      </c>
    </row>
    <row r="179" spans="2:65" s="1" customFormat="1" ht="16.5" customHeight="1" x14ac:dyDescent="0.2">
      <c r="B179" s="25"/>
      <c r="C179" s="135" t="s">
        <v>689</v>
      </c>
      <c r="D179" s="135" t="s">
        <v>154</v>
      </c>
      <c r="E179" s="136" t="s">
        <v>2256</v>
      </c>
      <c r="F179" s="137" t="s">
        <v>2257</v>
      </c>
      <c r="G179" s="138" t="s">
        <v>2101</v>
      </c>
      <c r="H179" s="139">
        <v>1</v>
      </c>
      <c r="I179" s="140">
        <v>1500</v>
      </c>
      <c r="J179" s="140">
        <f t="shared" si="10"/>
        <v>1500</v>
      </c>
      <c r="K179" s="141"/>
      <c r="L179" s="25"/>
      <c r="M179" s="142" t="s">
        <v>1</v>
      </c>
      <c r="N179" s="112" t="s">
        <v>38</v>
      </c>
      <c r="O179" s="143">
        <v>0</v>
      </c>
      <c r="P179" s="143">
        <f t="shared" si="11"/>
        <v>0</v>
      </c>
      <c r="Q179" s="143">
        <v>0</v>
      </c>
      <c r="R179" s="143">
        <f t="shared" si="12"/>
        <v>0</v>
      </c>
      <c r="S179" s="143">
        <v>0</v>
      </c>
      <c r="T179" s="144">
        <f t="shared" si="13"/>
        <v>0</v>
      </c>
      <c r="AR179" s="145" t="s">
        <v>2229</v>
      </c>
      <c r="AT179" s="145" t="s">
        <v>154</v>
      </c>
      <c r="AU179" s="145" t="s">
        <v>80</v>
      </c>
      <c r="AY179" s="13" t="s">
        <v>151</v>
      </c>
      <c r="BE179" s="146">
        <f t="shared" si="14"/>
        <v>1500</v>
      </c>
      <c r="BF179" s="146">
        <f t="shared" si="15"/>
        <v>0</v>
      </c>
      <c r="BG179" s="146">
        <f t="shared" si="16"/>
        <v>0</v>
      </c>
      <c r="BH179" s="146">
        <f t="shared" si="17"/>
        <v>0</v>
      </c>
      <c r="BI179" s="146">
        <f t="shared" si="18"/>
        <v>0</v>
      </c>
      <c r="BJ179" s="13" t="s">
        <v>80</v>
      </c>
      <c r="BK179" s="146">
        <f t="shared" si="19"/>
        <v>1500</v>
      </c>
      <c r="BL179" s="13" t="s">
        <v>2229</v>
      </c>
      <c r="BM179" s="145" t="s">
        <v>2258</v>
      </c>
    </row>
    <row r="180" spans="2:65" s="1" customFormat="1" ht="16.5" customHeight="1" x14ac:dyDescent="0.2">
      <c r="B180" s="25"/>
      <c r="C180" s="135" t="s">
        <v>691</v>
      </c>
      <c r="D180" s="135" t="s">
        <v>154</v>
      </c>
      <c r="E180" s="136" t="s">
        <v>2259</v>
      </c>
      <c r="F180" s="137" t="s">
        <v>2260</v>
      </c>
      <c r="G180" s="138" t="s">
        <v>2101</v>
      </c>
      <c r="H180" s="139">
        <v>1</v>
      </c>
      <c r="I180" s="140">
        <v>3750</v>
      </c>
      <c r="J180" s="140">
        <f t="shared" si="10"/>
        <v>3750</v>
      </c>
      <c r="K180" s="141"/>
      <c r="L180" s="25"/>
      <c r="M180" s="142" t="s">
        <v>1</v>
      </c>
      <c r="N180" s="112" t="s">
        <v>38</v>
      </c>
      <c r="O180" s="143">
        <v>0</v>
      </c>
      <c r="P180" s="143">
        <f t="shared" si="11"/>
        <v>0</v>
      </c>
      <c r="Q180" s="143">
        <v>0</v>
      </c>
      <c r="R180" s="143">
        <f t="shared" si="12"/>
        <v>0</v>
      </c>
      <c r="S180" s="143">
        <v>0</v>
      </c>
      <c r="T180" s="144">
        <f t="shared" si="13"/>
        <v>0</v>
      </c>
      <c r="AR180" s="145" t="s">
        <v>2229</v>
      </c>
      <c r="AT180" s="145" t="s">
        <v>154</v>
      </c>
      <c r="AU180" s="145" t="s">
        <v>80</v>
      </c>
      <c r="AY180" s="13" t="s">
        <v>151</v>
      </c>
      <c r="BE180" s="146">
        <f t="shared" si="14"/>
        <v>3750</v>
      </c>
      <c r="BF180" s="146">
        <f t="shared" si="15"/>
        <v>0</v>
      </c>
      <c r="BG180" s="146">
        <f t="shared" si="16"/>
        <v>0</v>
      </c>
      <c r="BH180" s="146">
        <f t="shared" si="17"/>
        <v>0</v>
      </c>
      <c r="BI180" s="146">
        <f t="shared" si="18"/>
        <v>0</v>
      </c>
      <c r="BJ180" s="13" t="s">
        <v>80</v>
      </c>
      <c r="BK180" s="146">
        <f t="shared" si="19"/>
        <v>3750</v>
      </c>
      <c r="BL180" s="13" t="s">
        <v>2229</v>
      </c>
      <c r="BM180" s="145" t="s">
        <v>2261</v>
      </c>
    </row>
    <row r="181" spans="2:65" s="1" customFormat="1" ht="16.5" customHeight="1" x14ac:dyDescent="0.2">
      <c r="B181" s="25"/>
      <c r="C181" s="135" t="s">
        <v>693</v>
      </c>
      <c r="D181" s="135" t="s">
        <v>154</v>
      </c>
      <c r="E181" s="136" t="s">
        <v>2262</v>
      </c>
      <c r="F181" s="137" t="s">
        <v>2263</v>
      </c>
      <c r="G181" s="138" t="s">
        <v>483</v>
      </c>
      <c r="H181" s="139">
        <v>25</v>
      </c>
      <c r="I181" s="140">
        <v>36.5</v>
      </c>
      <c r="J181" s="140">
        <f t="shared" si="10"/>
        <v>912.5</v>
      </c>
      <c r="K181" s="141"/>
      <c r="L181" s="25"/>
      <c r="M181" s="142" t="s">
        <v>1</v>
      </c>
      <c r="N181" s="112" t="s">
        <v>38</v>
      </c>
      <c r="O181" s="143">
        <v>0</v>
      </c>
      <c r="P181" s="143">
        <f t="shared" si="11"/>
        <v>0</v>
      </c>
      <c r="Q181" s="143">
        <v>0</v>
      </c>
      <c r="R181" s="143">
        <f t="shared" si="12"/>
        <v>0</v>
      </c>
      <c r="S181" s="143">
        <v>0</v>
      </c>
      <c r="T181" s="144">
        <f t="shared" si="13"/>
        <v>0</v>
      </c>
      <c r="AR181" s="145" t="s">
        <v>158</v>
      </c>
      <c r="AT181" s="145" t="s">
        <v>154</v>
      </c>
      <c r="AU181" s="145" t="s">
        <v>80</v>
      </c>
      <c r="AY181" s="13" t="s">
        <v>151</v>
      </c>
      <c r="BE181" s="146">
        <f t="shared" si="14"/>
        <v>912.5</v>
      </c>
      <c r="BF181" s="146">
        <f t="shared" si="15"/>
        <v>0</v>
      </c>
      <c r="BG181" s="146">
        <f t="shared" si="16"/>
        <v>0</v>
      </c>
      <c r="BH181" s="146">
        <f t="shared" si="17"/>
        <v>0</v>
      </c>
      <c r="BI181" s="146">
        <f t="shared" si="18"/>
        <v>0</v>
      </c>
      <c r="BJ181" s="13" t="s">
        <v>80</v>
      </c>
      <c r="BK181" s="146">
        <f t="shared" si="19"/>
        <v>912.5</v>
      </c>
      <c r="BL181" s="13" t="s">
        <v>158</v>
      </c>
      <c r="BM181" s="145" t="s">
        <v>2264</v>
      </c>
    </row>
    <row r="182" spans="2:65" s="1" customFormat="1" ht="16.5" customHeight="1" x14ac:dyDescent="0.2">
      <c r="B182" s="25"/>
      <c r="C182" s="135" t="s">
        <v>695</v>
      </c>
      <c r="D182" s="135" t="s">
        <v>154</v>
      </c>
      <c r="E182" s="136" t="s">
        <v>2265</v>
      </c>
      <c r="F182" s="137" t="s">
        <v>2266</v>
      </c>
      <c r="G182" s="138" t="s">
        <v>483</v>
      </c>
      <c r="H182" s="139">
        <v>65</v>
      </c>
      <c r="I182" s="140">
        <v>250</v>
      </c>
      <c r="J182" s="140">
        <f t="shared" si="10"/>
        <v>16250</v>
      </c>
      <c r="K182" s="141"/>
      <c r="L182" s="25"/>
      <c r="M182" s="142" t="s">
        <v>1</v>
      </c>
      <c r="N182" s="112" t="s">
        <v>38</v>
      </c>
      <c r="O182" s="143">
        <v>0</v>
      </c>
      <c r="P182" s="143">
        <f t="shared" si="11"/>
        <v>0</v>
      </c>
      <c r="Q182" s="143">
        <v>0</v>
      </c>
      <c r="R182" s="143">
        <f t="shared" si="12"/>
        <v>0</v>
      </c>
      <c r="S182" s="143">
        <v>0</v>
      </c>
      <c r="T182" s="144">
        <f t="shared" si="13"/>
        <v>0</v>
      </c>
      <c r="AR182" s="145" t="s">
        <v>2229</v>
      </c>
      <c r="AT182" s="145" t="s">
        <v>154</v>
      </c>
      <c r="AU182" s="145" t="s">
        <v>80</v>
      </c>
      <c r="AY182" s="13" t="s">
        <v>151</v>
      </c>
      <c r="BE182" s="146">
        <f t="shared" si="14"/>
        <v>16250</v>
      </c>
      <c r="BF182" s="146">
        <f t="shared" si="15"/>
        <v>0</v>
      </c>
      <c r="BG182" s="146">
        <f t="shared" si="16"/>
        <v>0</v>
      </c>
      <c r="BH182" s="146">
        <f t="shared" si="17"/>
        <v>0</v>
      </c>
      <c r="BI182" s="146">
        <f t="shared" si="18"/>
        <v>0</v>
      </c>
      <c r="BJ182" s="13" t="s">
        <v>80</v>
      </c>
      <c r="BK182" s="146">
        <f t="shared" si="19"/>
        <v>16250</v>
      </c>
      <c r="BL182" s="13" t="s">
        <v>2229</v>
      </c>
      <c r="BM182" s="145" t="s">
        <v>2267</v>
      </c>
    </row>
    <row r="183" spans="2:65" s="1" customFormat="1" ht="16.5" customHeight="1" x14ac:dyDescent="0.2">
      <c r="B183" s="25"/>
      <c r="C183" s="135" t="s">
        <v>697</v>
      </c>
      <c r="D183" s="135" t="s">
        <v>154</v>
      </c>
      <c r="E183" s="136" t="s">
        <v>2268</v>
      </c>
      <c r="F183" s="137" t="s">
        <v>2238</v>
      </c>
      <c r="G183" s="138" t="s">
        <v>483</v>
      </c>
      <c r="H183" s="139">
        <v>65</v>
      </c>
      <c r="I183" s="140">
        <v>200</v>
      </c>
      <c r="J183" s="140">
        <f t="shared" si="10"/>
        <v>13000</v>
      </c>
      <c r="K183" s="141"/>
      <c r="L183" s="25"/>
      <c r="M183" s="142" t="s">
        <v>1</v>
      </c>
      <c r="N183" s="112" t="s">
        <v>38</v>
      </c>
      <c r="O183" s="143">
        <v>0</v>
      </c>
      <c r="P183" s="143">
        <f t="shared" si="11"/>
        <v>0</v>
      </c>
      <c r="Q183" s="143">
        <v>0</v>
      </c>
      <c r="R183" s="143">
        <f t="shared" si="12"/>
        <v>0</v>
      </c>
      <c r="S183" s="143">
        <v>0</v>
      </c>
      <c r="T183" s="144">
        <f t="shared" si="13"/>
        <v>0</v>
      </c>
      <c r="AR183" s="145" t="s">
        <v>2229</v>
      </c>
      <c r="AT183" s="145" t="s">
        <v>154</v>
      </c>
      <c r="AU183" s="145" t="s">
        <v>80</v>
      </c>
      <c r="AY183" s="13" t="s">
        <v>151</v>
      </c>
      <c r="BE183" s="146">
        <f t="shared" si="14"/>
        <v>13000</v>
      </c>
      <c r="BF183" s="146">
        <f t="shared" si="15"/>
        <v>0</v>
      </c>
      <c r="BG183" s="146">
        <f t="shared" si="16"/>
        <v>0</v>
      </c>
      <c r="BH183" s="146">
        <f t="shared" si="17"/>
        <v>0</v>
      </c>
      <c r="BI183" s="146">
        <f t="shared" si="18"/>
        <v>0</v>
      </c>
      <c r="BJ183" s="13" t="s">
        <v>80</v>
      </c>
      <c r="BK183" s="146">
        <f t="shared" si="19"/>
        <v>13000</v>
      </c>
      <c r="BL183" s="13" t="s">
        <v>2229</v>
      </c>
      <c r="BM183" s="145" t="s">
        <v>2269</v>
      </c>
    </row>
    <row r="184" spans="2:65" s="1" customFormat="1" ht="16.5" customHeight="1" x14ac:dyDescent="0.2">
      <c r="B184" s="25"/>
      <c r="C184" s="135" t="s">
        <v>699</v>
      </c>
      <c r="D184" s="135" t="s">
        <v>154</v>
      </c>
      <c r="E184" s="136" t="s">
        <v>2270</v>
      </c>
      <c r="F184" s="137" t="s">
        <v>2271</v>
      </c>
      <c r="G184" s="138" t="s">
        <v>483</v>
      </c>
      <c r="H184" s="139">
        <v>140</v>
      </c>
      <c r="I184" s="140">
        <v>25</v>
      </c>
      <c r="J184" s="140">
        <f t="shared" si="10"/>
        <v>3500</v>
      </c>
      <c r="K184" s="141"/>
      <c r="L184" s="25"/>
      <c r="M184" s="142" t="s">
        <v>1</v>
      </c>
      <c r="N184" s="112" t="s">
        <v>38</v>
      </c>
      <c r="O184" s="143">
        <v>0</v>
      </c>
      <c r="P184" s="143">
        <f t="shared" si="11"/>
        <v>0</v>
      </c>
      <c r="Q184" s="143">
        <v>0</v>
      </c>
      <c r="R184" s="143">
        <f t="shared" si="12"/>
        <v>0</v>
      </c>
      <c r="S184" s="143">
        <v>0</v>
      </c>
      <c r="T184" s="144">
        <f t="shared" si="13"/>
        <v>0</v>
      </c>
      <c r="AR184" s="145" t="s">
        <v>2229</v>
      </c>
      <c r="AT184" s="145" t="s">
        <v>154</v>
      </c>
      <c r="AU184" s="145" t="s">
        <v>80</v>
      </c>
      <c r="AY184" s="13" t="s">
        <v>151</v>
      </c>
      <c r="BE184" s="146">
        <f t="shared" si="14"/>
        <v>3500</v>
      </c>
      <c r="BF184" s="146">
        <f t="shared" si="15"/>
        <v>0</v>
      </c>
      <c r="BG184" s="146">
        <f t="shared" si="16"/>
        <v>0</v>
      </c>
      <c r="BH184" s="146">
        <f t="shared" si="17"/>
        <v>0</v>
      </c>
      <c r="BI184" s="146">
        <f t="shared" si="18"/>
        <v>0</v>
      </c>
      <c r="BJ184" s="13" t="s">
        <v>80</v>
      </c>
      <c r="BK184" s="146">
        <f t="shared" si="19"/>
        <v>3500</v>
      </c>
      <c r="BL184" s="13" t="s">
        <v>2229</v>
      </c>
      <c r="BM184" s="145" t="s">
        <v>2272</v>
      </c>
    </row>
    <row r="185" spans="2:65" s="1" customFormat="1" ht="16.5" customHeight="1" x14ac:dyDescent="0.2">
      <c r="B185" s="25"/>
      <c r="C185" s="135" t="s">
        <v>701</v>
      </c>
      <c r="D185" s="135" t="s">
        <v>154</v>
      </c>
      <c r="E185" s="136" t="s">
        <v>2273</v>
      </c>
      <c r="F185" s="137" t="s">
        <v>2238</v>
      </c>
      <c r="G185" s="138" t="s">
        <v>483</v>
      </c>
      <c r="H185" s="139">
        <v>140</v>
      </c>
      <c r="I185" s="140">
        <v>35</v>
      </c>
      <c r="J185" s="140">
        <f t="shared" si="10"/>
        <v>4900</v>
      </c>
      <c r="K185" s="141"/>
      <c r="L185" s="25"/>
      <c r="M185" s="142" t="s">
        <v>1</v>
      </c>
      <c r="N185" s="112" t="s">
        <v>38</v>
      </c>
      <c r="O185" s="143">
        <v>0</v>
      </c>
      <c r="P185" s="143">
        <f t="shared" si="11"/>
        <v>0</v>
      </c>
      <c r="Q185" s="143">
        <v>0</v>
      </c>
      <c r="R185" s="143">
        <f t="shared" si="12"/>
        <v>0</v>
      </c>
      <c r="S185" s="143">
        <v>0</v>
      </c>
      <c r="T185" s="144">
        <f t="shared" si="13"/>
        <v>0</v>
      </c>
      <c r="AR185" s="145" t="s">
        <v>2229</v>
      </c>
      <c r="AT185" s="145" t="s">
        <v>154</v>
      </c>
      <c r="AU185" s="145" t="s">
        <v>80</v>
      </c>
      <c r="AY185" s="13" t="s">
        <v>151</v>
      </c>
      <c r="BE185" s="146">
        <f t="shared" si="14"/>
        <v>4900</v>
      </c>
      <c r="BF185" s="146">
        <f t="shared" si="15"/>
        <v>0</v>
      </c>
      <c r="BG185" s="146">
        <f t="shared" si="16"/>
        <v>0</v>
      </c>
      <c r="BH185" s="146">
        <f t="shared" si="17"/>
        <v>0</v>
      </c>
      <c r="BI185" s="146">
        <f t="shared" si="18"/>
        <v>0</v>
      </c>
      <c r="BJ185" s="13" t="s">
        <v>80</v>
      </c>
      <c r="BK185" s="146">
        <f t="shared" si="19"/>
        <v>4900</v>
      </c>
      <c r="BL185" s="13" t="s">
        <v>2229</v>
      </c>
      <c r="BM185" s="145" t="s">
        <v>2274</v>
      </c>
    </row>
    <row r="186" spans="2:65" s="1" customFormat="1" ht="16.5" customHeight="1" x14ac:dyDescent="0.2">
      <c r="B186" s="25"/>
      <c r="C186" s="135" t="s">
        <v>703</v>
      </c>
      <c r="D186" s="135" t="s">
        <v>154</v>
      </c>
      <c r="E186" s="136" t="s">
        <v>2275</v>
      </c>
      <c r="F186" s="137" t="s">
        <v>2276</v>
      </c>
      <c r="G186" s="138" t="s">
        <v>2277</v>
      </c>
      <c r="H186" s="139">
        <v>45</v>
      </c>
      <c r="I186" s="140">
        <v>250</v>
      </c>
      <c r="J186" s="140">
        <f t="shared" si="10"/>
        <v>11250</v>
      </c>
      <c r="K186" s="141"/>
      <c r="L186" s="25"/>
      <c r="M186" s="142" t="s">
        <v>1</v>
      </c>
      <c r="N186" s="112" t="s">
        <v>38</v>
      </c>
      <c r="O186" s="143">
        <v>0</v>
      </c>
      <c r="P186" s="143">
        <f t="shared" si="11"/>
        <v>0</v>
      </c>
      <c r="Q186" s="143">
        <v>0</v>
      </c>
      <c r="R186" s="143">
        <f t="shared" si="12"/>
        <v>0</v>
      </c>
      <c r="S186" s="143">
        <v>0</v>
      </c>
      <c r="T186" s="144">
        <f t="shared" si="13"/>
        <v>0</v>
      </c>
      <c r="AR186" s="145" t="s">
        <v>158</v>
      </c>
      <c r="AT186" s="145" t="s">
        <v>154</v>
      </c>
      <c r="AU186" s="145" t="s">
        <v>80</v>
      </c>
      <c r="AY186" s="13" t="s">
        <v>151</v>
      </c>
      <c r="BE186" s="146">
        <f t="shared" si="14"/>
        <v>11250</v>
      </c>
      <c r="BF186" s="146">
        <f t="shared" si="15"/>
        <v>0</v>
      </c>
      <c r="BG186" s="146">
        <f t="shared" si="16"/>
        <v>0</v>
      </c>
      <c r="BH186" s="146">
        <f t="shared" si="17"/>
        <v>0</v>
      </c>
      <c r="BI186" s="146">
        <f t="shared" si="18"/>
        <v>0</v>
      </c>
      <c r="BJ186" s="13" t="s">
        <v>80</v>
      </c>
      <c r="BK186" s="146">
        <f t="shared" si="19"/>
        <v>11250</v>
      </c>
      <c r="BL186" s="13" t="s">
        <v>158</v>
      </c>
      <c r="BM186" s="145" t="s">
        <v>2278</v>
      </c>
    </row>
    <row r="187" spans="2:65" s="1" customFormat="1" ht="16.5" customHeight="1" x14ac:dyDescent="0.2">
      <c r="B187" s="25"/>
      <c r="C187" s="135" t="s">
        <v>705</v>
      </c>
      <c r="D187" s="135" t="s">
        <v>154</v>
      </c>
      <c r="E187" s="136" t="s">
        <v>2279</v>
      </c>
      <c r="F187" s="137" t="s">
        <v>2280</v>
      </c>
      <c r="G187" s="138" t="s">
        <v>483</v>
      </c>
      <c r="H187" s="139">
        <v>10</v>
      </c>
      <c r="I187" s="140">
        <v>65</v>
      </c>
      <c r="J187" s="140">
        <f t="shared" si="10"/>
        <v>650</v>
      </c>
      <c r="K187" s="141"/>
      <c r="L187" s="25"/>
      <c r="M187" s="142" t="s">
        <v>1</v>
      </c>
      <c r="N187" s="112" t="s">
        <v>38</v>
      </c>
      <c r="O187" s="143">
        <v>0</v>
      </c>
      <c r="P187" s="143">
        <f t="shared" si="11"/>
        <v>0</v>
      </c>
      <c r="Q187" s="143">
        <v>0</v>
      </c>
      <c r="R187" s="143">
        <f t="shared" si="12"/>
        <v>0</v>
      </c>
      <c r="S187" s="143">
        <v>0</v>
      </c>
      <c r="T187" s="144">
        <f t="shared" si="13"/>
        <v>0</v>
      </c>
      <c r="AR187" s="145" t="s">
        <v>158</v>
      </c>
      <c r="AT187" s="145" t="s">
        <v>154</v>
      </c>
      <c r="AU187" s="145" t="s">
        <v>80</v>
      </c>
      <c r="AY187" s="13" t="s">
        <v>151</v>
      </c>
      <c r="BE187" s="146">
        <f t="shared" si="14"/>
        <v>650</v>
      </c>
      <c r="BF187" s="146">
        <f t="shared" si="15"/>
        <v>0</v>
      </c>
      <c r="BG187" s="146">
        <f t="shared" si="16"/>
        <v>0</v>
      </c>
      <c r="BH187" s="146">
        <f t="shared" si="17"/>
        <v>0</v>
      </c>
      <c r="BI187" s="146">
        <f t="shared" si="18"/>
        <v>0</v>
      </c>
      <c r="BJ187" s="13" t="s">
        <v>80</v>
      </c>
      <c r="BK187" s="146">
        <f t="shared" si="19"/>
        <v>650</v>
      </c>
      <c r="BL187" s="13" t="s">
        <v>158</v>
      </c>
      <c r="BM187" s="145" t="s">
        <v>2281</v>
      </c>
    </row>
    <row r="188" spans="2:65" s="11" customFormat="1" ht="25.9" customHeight="1" x14ac:dyDescent="0.2">
      <c r="B188" s="124"/>
      <c r="D188" s="125" t="s">
        <v>72</v>
      </c>
      <c r="E188" s="126" t="s">
        <v>149</v>
      </c>
      <c r="F188" s="126" t="s">
        <v>150</v>
      </c>
      <c r="J188" s="127">
        <f>BK188</f>
        <v>58991.499999999993</v>
      </c>
      <c r="L188" s="124"/>
      <c r="M188" s="128"/>
      <c r="P188" s="129">
        <f>P189+P191+P194</f>
        <v>114.5895</v>
      </c>
      <c r="R188" s="129">
        <f>R189+R191+R194</f>
        <v>0.5968</v>
      </c>
      <c r="T188" s="130">
        <f>T189+T191+T194</f>
        <v>1.5</v>
      </c>
      <c r="AR188" s="125" t="s">
        <v>80</v>
      </c>
      <c r="AT188" s="131" t="s">
        <v>72</v>
      </c>
      <c r="AU188" s="131" t="s">
        <v>73</v>
      </c>
      <c r="AY188" s="125" t="s">
        <v>151</v>
      </c>
      <c r="BK188" s="132">
        <f>BK189+BK191+BK194</f>
        <v>58991.499999999993</v>
      </c>
    </row>
    <row r="189" spans="2:65" s="11" customFormat="1" ht="22.9" customHeight="1" x14ac:dyDescent="0.2">
      <c r="B189" s="124"/>
      <c r="D189" s="125" t="s">
        <v>72</v>
      </c>
      <c r="E189" s="133" t="s">
        <v>169</v>
      </c>
      <c r="F189" s="133" t="s">
        <v>170</v>
      </c>
      <c r="J189" s="134">
        <f>BK189</f>
        <v>18653.759999999998</v>
      </c>
      <c r="L189" s="124"/>
      <c r="M189" s="128"/>
      <c r="P189" s="129">
        <f>P190</f>
        <v>23.936</v>
      </c>
      <c r="R189" s="129">
        <f>R190</f>
        <v>0.5968</v>
      </c>
      <c r="T189" s="130">
        <f>T190</f>
        <v>0</v>
      </c>
      <c r="AR189" s="125" t="s">
        <v>80</v>
      </c>
      <c r="AT189" s="131" t="s">
        <v>72</v>
      </c>
      <c r="AU189" s="131" t="s">
        <v>80</v>
      </c>
      <c r="AY189" s="125" t="s">
        <v>151</v>
      </c>
      <c r="BK189" s="132">
        <f>BK190</f>
        <v>18653.759999999998</v>
      </c>
    </row>
    <row r="190" spans="2:65" s="1" customFormat="1" ht="21.75" customHeight="1" x14ac:dyDescent="0.2">
      <c r="B190" s="25"/>
      <c r="C190" s="135" t="s">
        <v>707</v>
      </c>
      <c r="D190" s="135" t="s">
        <v>154</v>
      </c>
      <c r="E190" s="136" t="s">
        <v>1835</v>
      </c>
      <c r="F190" s="137" t="s">
        <v>1836</v>
      </c>
      <c r="G190" s="138" t="s">
        <v>162</v>
      </c>
      <c r="H190" s="139">
        <v>16</v>
      </c>
      <c r="I190" s="140">
        <v>1165.8599999999999</v>
      </c>
      <c r="J190" s="140">
        <f>ROUND(I190*H190,2)</f>
        <v>18653.759999999998</v>
      </c>
      <c r="K190" s="141"/>
      <c r="L190" s="25"/>
      <c r="M190" s="142" t="s">
        <v>1</v>
      </c>
      <c r="N190" s="112" t="s">
        <v>38</v>
      </c>
      <c r="O190" s="143">
        <v>1.496</v>
      </c>
      <c r="P190" s="143">
        <f>O190*H190</f>
        <v>23.936</v>
      </c>
      <c r="Q190" s="143">
        <v>3.73E-2</v>
      </c>
      <c r="R190" s="143">
        <f>Q190*H190</f>
        <v>0.5968</v>
      </c>
      <c r="S190" s="143">
        <v>0</v>
      </c>
      <c r="T190" s="144">
        <f>S190*H190</f>
        <v>0</v>
      </c>
      <c r="AR190" s="145" t="s">
        <v>158</v>
      </c>
      <c r="AT190" s="145" t="s">
        <v>154</v>
      </c>
      <c r="AU190" s="145" t="s">
        <v>82</v>
      </c>
      <c r="AY190" s="13" t="s">
        <v>151</v>
      </c>
      <c r="BE190" s="146">
        <f>IF(N190="základní",J190,0)</f>
        <v>18653.759999999998</v>
      </c>
      <c r="BF190" s="146">
        <f>IF(N190="snížená",J190,0)</f>
        <v>0</v>
      </c>
      <c r="BG190" s="146">
        <f>IF(N190="zákl. přenesená",J190,0)</f>
        <v>0</v>
      </c>
      <c r="BH190" s="146">
        <f>IF(N190="sníž. přenesená",J190,0)</f>
        <v>0</v>
      </c>
      <c r="BI190" s="146">
        <f>IF(N190="nulová",J190,0)</f>
        <v>0</v>
      </c>
      <c r="BJ190" s="13" t="s">
        <v>80</v>
      </c>
      <c r="BK190" s="146">
        <f>ROUND(I190*H190,2)</f>
        <v>18653.759999999998</v>
      </c>
      <c r="BL190" s="13" t="s">
        <v>158</v>
      </c>
      <c r="BM190" s="145" t="s">
        <v>2282</v>
      </c>
    </row>
    <row r="191" spans="2:65" s="11" customFormat="1" ht="22.9" customHeight="1" x14ac:dyDescent="0.2">
      <c r="B191" s="124"/>
      <c r="D191" s="125" t="s">
        <v>72</v>
      </c>
      <c r="E191" s="133" t="s">
        <v>189</v>
      </c>
      <c r="F191" s="133" t="s">
        <v>216</v>
      </c>
      <c r="J191" s="134">
        <f>BK191</f>
        <v>36071</v>
      </c>
      <c r="L191" s="124"/>
      <c r="M191" s="128"/>
      <c r="P191" s="129">
        <f>SUM(P192:P193)</f>
        <v>88</v>
      </c>
      <c r="R191" s="129">
        <f>SUM(R192:R193)</f>
        <v>0</v>
      </c>
      <c r="T191" s="130">
        <f>SUM(T192:T193)</f>
        <v>1.5</v>
      </c>
      <c r="AR191" s="125" t="s">
        <v>80</v>
      </c>
      <c r="AT191" s="131" t="s">
        <v>72</v>
      </c>
      <c r="AU191" s="131" t="s">
        <v>80</v>
      </c>
      <c r="AY191" s="125" t="s">
        <v>151</v>
      </c>
      <c r="BK191" s="132">
        <f>SUM(BK192:BK193)</f>
        <v>36071</v>
      </c>
    </row>
    <row r="192" spans="2:65" s="1" customFormat="1" ht="24.2" customHeight="1" x14ac:dyDescent="0.2">
      <c r="B192" s="25"/>
      <c r="C192" s="135" t="s">
        <v>709</v>
      </c>
      <c r="D192" s="135" t="s">
        <v>154</v>
      </c>
      <c r="E192" s="136" t="s">
        <v>1928</v>
      </c>
      <c r="F192" s="137" t="s">
        <v>1929</v>
      </c>
      <c r="G192" s="138" t="s">
        <v>483</v>
      </c>
      <c r="H192" s="139">
        <v>300</v>
      </c>
      <c r="I192" s="140">
        <v>84.03</v>
      </c>
      <c r="J192" s="140">
        <f>ROUND(I192*H192,2)</f>
        <v>25209</v>
      </c>
      <c r="K192" s="141"/>
      <c r="L192" s="25"/>
      <c r="M192" s="142" t="s">
        <v>1</v>
      </c>
      <c r="N192" s="112" t="s">
        <v>38</v>
      </c>
      <c r="O192" s="143">
        <v>0.20499999999999999</v>
      </c>
      <c r="P192" s="143">
        <f>O192*H192</f>
        <v>61.499999999999993</v>
      </c>
      <c r="Q192" s="143">
        <v>0</v>
      </c>
      <c r="R192" s="143">
        <f>Q192*H192</f>
        <v>0</v>
      </c>
      <c r="S192" s="143">
        <v>2E-3</v>
      </c>
      <c r="T192" s="144">
        <f>S192*H192</f>
        <v>0.6</v>
      </c>
      <c r="AR192" s="145" t="s">
        <v>158</v>
      </c>
      <c r="AT192" s="145" t="s">
        <v>154</v>
      </c>
      <c r="AU192" s="145" t="s">
        <v>82</v>
      </c>
      <c r="AY192" s="13" t="s">
        <v>151</v>
      </c>
      <c r="BE192" s="146">
        <f>IF(N192="základní",J192,0)</f>
        <v>25209</v>
      </c>
      <c r="BF192" s="146">
        <f>IF(N192="snížená",J192,0)</f>
        <v>0</v>
      </c>
      <c r="BG192" s="146">
        <f>IF(N192="zákl. přenesená",J192,0)</f>
        <v>0</v>
      </c>
      <c r="BH192" s="146">
        <f>IF(N192="sníž. přenesená",J192,0)</f>
        <v>0</v>
      </c>
      <c r="BI192" s="146">
        <f>IF(N192="nulová",J192,0)</f>
        <v>0</v>
      </c>
      <c r="BJ192" s="13" t="s">
        <v>80</v>
      </c>
      <c r="BK192" s="146">
        <f>ROUND(I192*H192,2)</f>
        <v>25209</v>
      </c>
      <c r="BL192" s="13" t="s">
        <v>158</v>
      </c>
      <c r="BM192" s="145" t="s">
        <v>2283</v>
      </c>
    </row>
    <row r="193" spans="2:65" s="1" customFormat="1" ht="24.2" customHeight="1" x14ac:dyDescent="0.2">
      <c r="B193" s="25"/>
      <c r="C193" s="135" t="s">
        <v>711</v>
      </c>
      <c r="D193" s="135" t="s">
        <v>154</v>
      </c>
      <c r="E193" s="136" t="s">
        <v>2284</v>
      </c>
      <c r="F193" s="137" t="s">
        <v>2285</v>
      </c>
      <c r="G193" s="138" t="s">
        <v>483</v>
      </c>
      <c r="H193" s="139">
        <v>100</v>
      </c>
      <c r="I193" s="140">
        <v>108.62</v>
      </c>
      <c r="J193" s="140">
        <f>ROUND(I193*H193,2)</f>
        <v>10862</v>
      </c>
      <c r="K193" s="141"/>
      <c r="L193" s="25"/>
      <c r="M193" s="142" t="s">
        <v>1</v>
      </c>
      <c r="N193" s="112" t="s">
        <v>38</v>
      </c>
      <c r="O193" s="143">
        <v>0.26500000000000001</v>
      </c>
      <c r="P193" s="143">
        <f>O193*H193</f>
        <v>26.5</v>
      </c>
      <c r="Q193" s="143">
        <v>0</v>
      </c>
      <c r="R193" s="143">
        <f>Q193*H193</f>
        <v>0</v>
      </c>
      <c r="S193" s="143">
        <v>8.9999999999999993E-3</v>
      </c>
      <c r="T193" s="144">
        <f>S193*H193</f>
        <v>0.89999999999999991</v>
      </c>
      <c r="AR193" s="145" t="s">
        <v>158</v>
      </c>
      <c r="AT193" s="145" t="s">
        <v>154</v>
      </c>
      <c r="AU193" s="145" t="s">
        <v>82</v>
      </c>
      <c r="AY193" s="13" t="s">
        <v>151</v>
      </c>
      <c r="BE193" s="146">
        <f>IF(N193="základní",J193,0)</f>
        <v>10862</v>
      </c>
      <c r="BF193" s="146">
        <f>IF(N193="snížená",J193,0)</f>
        <v>0</v>
      </c>
      <c r="BG193" s="146">
        <f>IF(N193="zákl. přenesená",J193,0)</f>
        <v>0</v>
      </c>
      <c r="BH193" s="146">
        <f>IF(N193="sníž. přenesená",J193,0)</f>
        <v>0</v>
      </c>
      <c r="BI193" s="146">
        <f>IF(N193="nulová",J193,0)</f>
        <v>0</v>
      </c>
      <c r="BJ193" s="13" t="s">
        <v>80</v>
      </c>
      <c r="BK193" s="146">
        <f>ROUND(I193*H193,2)</f>
        <v>10862</v>
      </c>
      <c r="BL193" s="13" t="s">
        <v>158</v>
      </c>
      <c r="BM193" s="145" t="s">
        <v>2286</v>
      </c>
    </row>
    <row r="194" spans="2:65" s="11" customFormat="1" ht="22.9" customHeight="1" x14ac:dyDescent="0.2">
      <c r="B194" s="124"/>
      <c r="D194" s="125" t="s">
        <v>72</v>
      </c>
      <c r="E194" s="133" t="s">
        <v>263</v>
      </c>
      <c r="F194" s="133" t="s">
        <v>264</v>
      </c>
      <c r="J194" s="134">
        <f>BK194</f>
        <v>4266.74</v>
      </c>
      <c r="L194" s="124"/>
      <c r="M194" s="128"/>
      <c r="P194" s="129">
        <f>SUM(P195:P199)</f>
        <v>2.6535000000000002</v>
      </c>
      <c r="R194" s="129">
        <f>SUM(R195:R199)</f>
        <v>0</v>
      </c>
      <c r="T194" s="130">
        <f>SUM(T195:T199)</f>
        <v>0</v>
      </c>
      <c r="AR194" s="125" t="s">
        <v>80</v>
      </c>
      <c r="AT194" s="131" t="s">
        <v>72</v>
      </c>
      <c r="AU194" s="131" t="s">
        <v>80</v>
      </c>
      <c r="AY194" s="125" t="s">
        <v>151</v>
      </c>
      <c r="BK194" s="132">
        <f>SUM(BK195:BK199)</f>
        <v>4266.74</v>
      </c>
    </row>
    <row r="195" spans="2:65" s="1" customFormat="1" ht="24.2" customHeight="1" x14ac:dyDescent="0.2">
      <c r="B195" s="25"/>
      <c r="C195" s="135" t="s">
        <v>713</v>
      </c>
      <c r="D195" s="135" t="s">
        <v>154</v>
      </c>
      <c r="E195" s="136" t="s">
        <v>1949</v>
      </c>
      <c r="F195" s="137" t="s">
        <v>1950</v>
      </c>
      <c r="G195" s="138" t="s">
        <v>209</v>
      </c>
      <c r="H195" s="139">
        <v>1.5</v>
      </c>
      <c r="I195" s="140">
        <v>611.58000000000004</v>
      </c>
      <c r="J195" s="140">
        <f>ROUND(I195*H195,2)</f>
        <v>917.37</v>
      </c>
      <c r="K195" s="141"/>
      <c r="L195" s="25"/>
      <c r="M195" s="142" t="s">
        <v>1</v>
      </c>
      <c r="N195" s="112" t="s">
        <v>38</v>
      </c>
      <c r="O195" s="143">
        <v>1.47</v>
      </c>
      <c r="P195" s="143">
        <f>O195*H195</f>
        <v>2.2050000000000001</v>
      </c>
      <c r="Q195" s="143">
        <v>0</v>
      </c>
      <c r="R195" s="143">
        <f>Q195*H195</f>
        <v>0</v>
      </c>
      <c r="S195" s="143">
        <v>0</v>
      </c>
      <c r="T195" s="144">
        <f>S195*H195</f>
        <v>0</v>
      </c>
      <c r="AR195" s="145" t="s">
        <v>158</v>
      </c>
      <c r="AT195" s="145" t="s">
        <v>154</v>
      </c>
      <c r="AU195" s="145" t="s">
        <v>82</v>
      </c>
      <c r="AY195" s="13" t="s">
        <v>151</v>
      </c>
      <c r="BE195" s="146">
        <f>IF(N195="základní",J195,0)</f>
        <v>917.37</v>
      </c>
      <c r="BF195" s="146">
        <f>IF(N195="snížená",J195,0)</f>
        <v>0</v>
      </c>
      <c r="BG195" s="146">
        <f>IF(N195="zákl. přenesená",J195,0)</f>
        <v>0</v>
      </c>
      <c r="BH195" s="146">
        <f>IF(N195="sníž. přenesená",J195,0)</f>
        <v>0</v>
      </c>
      <c r="BI195" s="146">
        <f>IF(N195="nulová",J195,0)</f>
        <v>0</v>
      </c>
      <c r="BJ195" s="13" t="s">
        <v>80</v>
      </c>
      <c r="BK195" s="146">
        <f>ROUND(I195*H195,2)</f>
        <v>917.37</v>
      </c>
      <c r="BL195" s="13" t="s">
        <v>158</v>
      </c>
      <c r="BM195" s="145" t="s">
        <v>2287</v>
      </c>
    </row>
    <row r="196" spans="2:65" s="1" customFormat="1" ht="24.2" customHeight="1" x14ac:dyDescent="0.2">
      <c r="B196" s="25"/>
      <c r="C196" s="135" t="s">
        <v>715</v>
      </c>
      <c r="D196" s="135" t="s">
        <v>154</v>
      </c>
      <c r="E196" s="136" t="s">
        <v>270</v>
      </c>
      <c r="F196" s="137" t="s">
        <v>271</v>
      </c>
      <c r="G196" s="138" t="s">
        <v>209</v>
      </c>
      <c r="H196" s="139">
        <v>1.5</v>
      </c>
      <c r="I196" s="140">
        <v>314.45</v>
      </c>
      <c r="J196" s="140">
        <f>ROUND(I196*H196,2)</f>
        <v>471.68</v>
      </c>
      <c r="K196" s="141"/>
      <c r="L196" s="25"/>
      <c r="M196" s="142" t="s">
        <v>1</v>
      </c>
      <c r="N196" s="112" t="s">
        <v>38</v>
      </c>
      <c r="O196" s="143">
        <v>0.125</v>
      </c>
      <c r="P196" s="143">
        <f>O196*H196</f>
        <v>0.1875</v>
      </c>
      <c r="Q196" s="143">
        <v>0</v>
      </c>
      <c r="R196" s="143">
        <f>Q196*H196</f>
        <v>0</v>
      </c>
      <c r="S196" s="143">
        <v>0</v>
      </c>
      <c r="T196" s="144">
        <f>S196*H196</f>
        <v>0</v>
      </c>
      <c r="AR196" s="145" t="s">
        <v>158</v>
      </c>
      <c r="AT196" s="145" t="s">
        <v>154</v>
      </c>
      <c r="AU196" s="145" t="s">
        <v>82</v>
      </c>
      <c r="AY196" s="13" t="s">
        <v>151</v>
      </c>
      <c r="BE196" s="146">
        <f>IF(N196="základní",J196,0)</f>
        <v>471.68</v>
      </c>
      <c r="BF196" s="146">
        <f>IF(N196="snížená",J196,0)</f>
        <v>0</v>
      </c>
      <c r="BG196" s="146">
        <f>IF(N196="zákl. přenesená",J196,0)</f>
        <v>0</v>
      </c>
      <c r="BH196" s="146">
        <f>IF(N196="sníž. přenesená",J196,0)</f>
        <v>0</v>
      </c>
      <c r="BI196" s="146">
        <f>IF(N196="nulová",J196,0)</f>
        <v>0</v>
      </c>
      <c r="BJ196" s="13" t="s">
        <v>80</v>
      </c>
      <c r="BK196" s="146">
        <f>ROUND(I196*H196,2)</f>
        <v>471.68</v>
      </c>
      <c r="BL196" s="13" t="s">
        <v>158</v>
      </c>
      <c r="BM196" s="145" t="s">
        <v>2288</v>
      </c>
    </row>
    <row r="197" spans="2:65" s="1" customFormat="1" ht="24.2" customHeight="1" x14ac:dyDescent="0.2">
      <c r="B197" s="25"/>
      <c r="C197" s="135" t="s">
        <v>717</v>
      </c>
      <c r="D197" s="135" t="s">
        <v>154</v>
      </c>
      <c r="E197" s="136" t="s">
        <v>274</v>
      </c>
      <c r="F197" s="137" t="s">
        <v>275</v>
      </c>
      <c r="G197" s="138" t="s">
        <v>209</v>
      </c>
      <c r="H197" s="139">
        <v>43.5</v>
      </c>
      <c r="I197" s="140">
        <v>13.74</v>
      </c>
      <c r="J197" s="140">
        <f>ROUND(I197*H197,2)</f>
        <v>597.69000000000005</v>
      </c>
      <c r="K197" s="141"/>
      <c r="L197" s="25"/>
      <c r="M197" s="142" t="s">
        <v>1</v>
      </c>
      <c r="N197" s="112" t="s">
        <v>38</v>
      </c>
      <c r="O197" s="143">
        <v>6.0000000000000001E-3</v>
      </c>
      <c r="P197" s="143">
        <f>O197*H197</f>
        <v>0.26100000000000001</v>
      </c>
      <c r="Q197" s="143">
        <v>0</v>
      </c>
      <c r="R197" s="143">
        <f>Q197*H197</f>
        <v>0</v>
      </c>
      <c r="S197" s="143">
        <v>0</v>
      </c>
      <c r="T197" s="144">
        <f>S197*H197</f>
        <v>0</v>
      </c>
      <c r="AR197" s="145" t="s">
        <v>158</v>
      </c>
      <c r="AT197" s="145" t="s">
        <v>154</v>
      </c>
      <c r="AU197" s="145" t="s">
        <v>82</v>
      </c>
      <c r="AY197" s="13" t="s">
        <v>151</v>
      </c>
      <c r="BE197" s="146">
        <f>IF(N197="základní",J197,0)</f>
        <v>597.69000000000005</v>
      </c>
      <c r="BF197" s="146">
        <f>IF(N197="snížená",J197,0)</f>
        <v>0</v>
      </c>
      <c r="BG197" s="146">
        <f>IF(N197="zákl. přenesená",J197,0)</f>
        <v>0</v>
      </c>
      <c r="BH197" s="146">
        <f>IF(N197="sníž. přenesená",J197,0)</f>
        <v>0</v>
      </c>
      <c r="BI197" s="146">
        <f>IF(N197="nulová",J197,0)</f>
        <v>0</v>
      </c>
      <c r="BJ197" s="13" t="s">
        <v>80</v>
      </c>
      <c r="BK197" s="146">
        <f>ROUND(I197*H197,2)</f>
        <v>597.69000000000005</v>
      </c>
      <c r="BL197" s="13" t="s">
        <v>158</v>
      </c>
      <c r="BM197" s="145" t="s">
        <v>2289</v>
      </c>
    </row>
    <row r="198" spans="2:65" s="1" customFormat="1" ht="19.5" x14ac:dyDescent="0.2">
      <c r="B198" s="25"/>
      <c r="D198" s="147" t="s">
        <v>167</v>
      </c>
      <c r="F198" s="148" t="s">
        <v>1954</v>
      </c>
      <c r="L198" s="25"/>
      <c r="M198" s="149"/>
      <c r="T198" s="49"/>
      <c r="AT198" s="13" t="s">
        <v>167</v>
      </c>
      <c r="AU198" s="13" t="s">
        <v>82</v>
      </c>
    </row>
    <row r="199" spans="2:65" s="1" customFormat="1" ht="49.15" customHeight="1" x14ac:dyDescent="0.2">
      <c r="B199" s="25"/>
      <c r="C199" s="135" t="s">
        <v>719</v>
      </c>
      <c r="D199" s="135" t="s">
        <v>154</v>
      </c>
      <c r="E199" s="136" t="s">
        <v>291</v>
      </c>
      <c r="F199" s="137" t="s">
        <v>292</v>
      </c>
      <c r="G199" s="138" t="s">
        <v>209</v>
      </c>
      <c r="H199" s="139">
        <v>1.5</v>
      </c>
      <c r="I199" s="140">
        <v>1520</v>
      </c>
      <c r="J199" s="140">
        <f>ROUND(I199*H199,2)</f>
        <v>2280</v>
      </c>
      <c r="K199" s="141"/>
      <c r="L199" s="25"/>
      <c r="M199" s="160" t="s">
        <v>1</v>
      </c>
      <c r="N199" s="161" t="s">
        <v>38</v>
      </c>
      <c r="O199" s="162">
        <v>0</v>
      </c>
      <c r="P199" s="162">
        <f>O199*H199</f>
        <v>0</v>
      </c>
      <c r="Q199" s="162">
        <v>0</v>
      </c>
      <c r="R199" s="162">
        <f>Q199*H199</f>
        <v>0</v>
      </c>
      <c r="S199" s="162">
        <v>0</v>
      </c>
      <c r="T199" s="163">
        <f>S199*H199</f>
        <v>0</v>
      </c>
      <c r="AR199" s="145" t="s">
        <v>158</v>
      </c>
      <c r="AT199" s="145" t="s">
        <v>154</v>
      </c>
      <c r="AU199" s="145" t="s">
        <v>82</v>
      </c>
      <c r="AY199" s="13" t="s">
        <v>151</v>
      </c>
      <c r="BE199" s="146">
        <f>IF(N199="základní",J199,0)</f>
        <v>2280</v>
      </c>
      <c r="BF199" s="146">
        <f>IF(N199="snížená",J199,0)</f>
        <v>0</v>
      </c>
      <c r="BG199" s="146">
        <f>IF(N199="zákl. přenesená",J199,0)</f>
        <v>0</v>
      </c>
      <c r="BH199" s="146">
        <f>IF(N199="sníž. přenesená",J199,0)</f>
        <v>0</v>
      </c>
      <c r="BI199" s="146">
        <f>IF(N199="nulová",J199,0)</f>
        <v>0</v>
      </c>
      <c r="BJ199" s="13" t="s">
        <v>80</v>
      </c>
      <c r="BK199" s="146">
        <f>ROUND(I199*H199,2)</f>
        <v>2280</v>
      </c>
      <c r="BL199" s="13" t="s">
        <v>158</v>
      </c>
      <c r="BM199" s="145" t="s">
        <v>2290</v>
      </c>
    </row>
    <row r="200" spans="2:65" s="1" customFormat="1" ht="6.95" customHeight="1" x14ac:dyDescent="0.2">
      <c r="B200" s="37"/>
      <c r="C200" s="38"/>
      <c r="D200" s="38"/>
      <c r="E200" s="38"/>
      <c r="F200" s="38"/>
      <c r="G200" s="38"/>
      <c r="H200" s="38"/>
      <c r="I200" s="38"/>
      <c r="J200" s="38"/>
      <c r="K200" s="38"/>
      <c r="L200" s="25"/>
    </row>
  </sheetData>
  <sheetProtection algorithmName="SHA-512" hashValue="EhovjVlpRxAdcM0Ms0jFvdKvqSXPs1hJpJRqvvxZgShxfHKI40LWhLM5QUffWV5CTQdB+Gmpse6SAQsoYJHHww==" saltValue="qVvypIxqrOdDhiV/L4vPAjXhdGHGIyPdus7shttSWh71nkQ+ZP8RF7z8sJEh5R+I8luXMK9NjYiGEQahMNz+mg==" spinCount="100000" sheet="1" objects="1" scenarios="1" formatColumns="0" formatRows="0" autoFilter="0"/>
  <autoFilter ref="C124:K199" xr:uid="{00000000-0009-0000-0000-000006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82"/>
  <sheetViews>
    <sheetView showGridLines="0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3" t="s">
        <v>105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82</v>
      </c>
    </row>
    <row r="4" spans="2:46" ht="24.95" customHeight="1" x14ac:dyDescent="0.2">
      <c r="B4" s="16"/>
      <c r="D4" s="17" t="s">
        <v>109</v>
      </c>
      <c r="L4" s="16"/>
      <c r="M4" s="86" t="s">
        <v>10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26.25" customHeight="1" x14ac:dyDescent="0.2">
      <c r="B7" s="16"/>
      <c r="E7" s="202" t="str">
        <f>'Rekapitulace stavby'!K6</f>
        <v>Stavební úpravy, přístavba a nástavba objektu - Objekt občanského vybavení a umístění TČ</v>
      </c>
      <c r="F7" s="203"/>
      <c r="G7" s="203"/>
      <c r="H7" s="203"/>
      <c r="L7" s="16"/>
    </row>
    <row r="8" spans="2:46" s="1" customFormat="1" ht="12" customHeight="1" x14ac:dyDescent="0.2">
      <c r="B8" s="25"/>
      <c r="D8" s="22" t="s">
        <v>110</v>
      </c>
      <c r="L8" s="25"/>
    </row>
    <row r="9" spans="2:46" s="1" customFormat="1" ht="16.5" customHeight="1" x14ac:dyDescent="0.2">
      <c r="B9" s="25"/>
      <c r="E9" s="192" t="s">
        <v>2291</v>
      </c>
      <c r="F9" s="201"/>
      <c r="G9" s="201"/>
      <c r="H9" s="201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12. 4. 2023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22</v>
      </c>
      <c r="I14" s="22" t="s">
        <v>23</v>
      </c>
      <c r="J14" s="20" t="s">
        <v>1</v>
      </c>
      <c r="L14" s="25"/>
    </row>
    <row r="15" spans="2:46" s="1" customFormat="1" ht="18" customHeight="1" x14ac:dyDescent="0.2">
      <c r="B15" s="25"/>
      <c r="E15" s="20" t="s">
        <v>24</v>
      </c>
      <c r="I15" s="22" t="s">
        <v>25</v>
      </c>
      <c r="J15" s="20" t="s">
        <v>1</v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26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72" t="str">
        <f>'Rekapitulace stavby'!E14</f>
        <v xml:space="preserve"> </v>
      </c>
      <c r="F18" s="172"/>
      <c r="G18" s="172"/>
      <c r="H18" s="172"/>
      <c r="I18" s="22" t="s">
        <v>25</v>
      </c>
      <c r="J18" s="20" t="str">
        <f>'Rekapitulace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28</v>
      </c>
      <c r="I20" s="22" t="s">
        <v>23</v>
      </c>
      <c r="J20" s="20" t="s">
        <v>1</v>
      </c>
      <c r="L20" s="25"/>
    </row>
    <row r="21" spans="2:12" s="1" customFormat="1" ht="18" customHeight="1" x14ac:dyDescent="0.2">
      <c r="B21" s="25"/>
      <c r="E21" s="20" t="s">
        <v>29</v>
      </c>
      <c r="I21" s="22" t="s">
        <v>25</v>
      </c>
      <c r="J21" s="20" t="s">
        <v>1</v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31</v>
      </c>
      <c r="I23" s="22" t="s">
        <v>23</v>
      </c>
      <c r="J23" s="20" t="s">
        <v>1</v>
      </c>
      <c r="L23" s="25"/>
    </row>
    <row r="24" spans="2:12" s="1" customFormat="1" ht="18" customHeight="1" x14ac:dyDescent="0.2">
      <c r="B24" s="25"/>
      <c r="E24" s="20" t="s">
        <v>29</v>
      </c>
      <c r="I24" s="22" t="s">
        <v>25</v>
      </c>
      <c r="J24" s="20" t="s">
        <v>1</v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32</v>
      </c>
      <c r="L26" s="25"/>
    </row>
    <row r="27" spans="2:12" s="7" customFormat="1" ht="16.5" customHeight="1" x14ac:dyDescent="0.2">
      <c r="B27" s="87"/>
      <c r="E27" s="174" t="s">
        <v>1</v>
      </c>
      <c r="F27" s="174"/>
      <c r="G27" s="174"/>
      <c r="H27" s="174"/>
      <c r="L27" s="87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14.45" customHeight="1" x14ac:dyDescent="0.2">
      <c r="B30" s="25"/>
      <c r="D30" s="20" t="s">
        <v>114</v>
      </c>
      <c r="J30" s="88">
        <f>J96</f>
        <v>1051444.76</v>
      </c>
      <c r="L30" s="25"/>
    </row>
    <row r="31" spans="2:12" s="1" customFormat="1" ht="14.45" customHeight="1" x14ac:dyDescent="0.2">
      <c r="B31" s="25"/>
      <c r="D31" s="89" t="s">
        <v>115</v>
      </c>
      <c r="J31" s="88">
        <f>J110</f>
        <v>0</v>
      </c>
      <c r="L31" s="25"/>
    </row>
    <row r="32" spans="2:12" s="1" customFormat="1" ht="25.35" customHeight="1" x14ac:dyDescent="0.2">
      <c r="B32" s="25"/>
      <c r="D32" s="90" t="s">
        <v>33</v>
      </c>
      <c r="J32" s="59">
        <f>ROUND(J30 + J31, 2)</f>
        <v>1051444.76</v>
      </c>
      <c r="L32" s="25"/>
    </row>
    <row r="33" spans="2:12" s="1" customFormat="1" ht="6.95" customHeight="1" x14ac:dyDescent="0.2">
      <c r="B33" s="25"/>
      <c r="D33" s="46"/>
      <c r="E33" s="46"/>
      <c r="F33" s="46"/>
      <c r="G33" s="46"/>
      <c r="H33" s="46"/>
      <c r="I33" s="46"/>
      <c r="J33" s="46"/>
      <c r="K33" s="46"/>
      <c r="L33" s="25"/>
    </row>
    <row r="34" spans="2:12" s="1" customFormat="1" ht="14.45" customHeight="1" x14ac:dyDescent="0.2">
      <c r="B34" s="25"/>
      <c r="F34" s="28" t="s">
        <v>35</v>
      </c>
      <c r="I34" s="28" t="s">
        <v>34</v>
      </c>
      <c r="J34" s="28" t="s">
        <v>36</v>
      </c>
      <c r="L34" s="25"/>
    </row>
    <row r="35" spans="2:12" s="1" customFormat="1" ht="14.45" customHeight="1" x14ac:dyDescent="0.2">
      <c r="B35" s="25"/>
      <c r="D35" s="48" t="s">
        <v>37</v>
      </c>
      <c r="E35" s="22" t="s">
        <v>38</v>
      </c>
      <c r="F35" s="79">
        <f>ROUND((SUM(BE110:BE111) + SUM(BE131:BE181)),  2)</f>
        <v>1051444.76</v>
      </c>
      <c r="I35" s="91">
        <v>0.21</v>
      </c>
      <c r="J35" s="79">
        <f>ROUND(((SUM(BE110:BE111) + SUM(BE131:BE181))*I35),  2)</f>
        <v>220803.4</v>
      </c>
      <c r="L35" s="25"/>
    </row>
    <row r="36" spans="2:12" s="1" customFormat="1" ht="14.45" customHeight="1" x14ac:dyDescent="0.2">
      <c r="B36" s="25"/>
      <c r="E36" s="22" t="s">
        <v>39</v>
      </c>
      <c r="F36" s="79">
        <f>ROUND((SUM(BF110:BF111) + SUM(BF131:BF181)),  2)</f>
        <v>0</v>
      </c>
      <c r="I36" s="91">
        <v>0.15</v>
      </c>
      <c r="J36" s="79">
        <f>ROUND(((SUM(BF110:BF111) + SUM(BF131:BF181))*I36),  2)</f>
        <v>0</v>
      </c>
      <c r="L36" s="25"/>
    </row>
    <row r="37" spans="2:12" s="1" customFormat="1" ht="14.45" hidden="1" customHeight="1" x14ac:dyDescent="0.2">
      <c r="B37" s="25"/>
      <c r="E37" s="22" t="s">
        <v>40</v>
      </c>
      <c r="F37" s="79">
        <f>ROUND((SUM(BG110:BG111) + SUM(BG131:BG181)),  2)</f>
        <v>0</v>
      </c>
      <c r="I37" s="91">
        <v>0.21</v>
      </c>
      <c r="J37" s="79">
        <f>0</f>
        <v>0</v>
      </c>
      <c r="L37" s="25"/>
    </row>
    <row r="38" spans="2:12" s="1" customFormat="1" ht="14.45" hidden="1" customHeight="1" x14ac:dyDescent="0.2">
      <c r="B38" s="25"/>
      <c r="E38" s="22" t="s">
        <v>41</v>
      </c>
      <c r="F38" s="79">
        <f>ROUND((SUM(BH110:BH111) + SUM(BH131:BH181)),  2)</f>
        <v>0</v>
      </c>
      <c r="I38" s="91">
        <v>0.15</v>
      </c>
      <c r="J38" s="79">
        <f>0</f>
        <v>0</v>
      </c>
      <c r="L38" s="25"/>
    </row>
    <row r="39" spans="2:12" s="1" customFormat="1" ht="14.45" hidden="1" customHeight="1" x14ac:dyDescent="0.2">
      <c r="B39" s="25"/>
      <c r="E39" s="22" t="s">
        <v>42</v>
      </c>
      <c r="F39" s="79">
        <f>ROUND((SUM(BI110:BI111) + SUM(BI131:BI181)),  2)</f>
        <v>0</v>
      </c>
      <c r="I39" s="91">
        <v>0</v>
      </c>
      <c r="J39" s="79">
        <f>0</f>
        <v>0</v>
      </c>
      <c r="L39" s="25"/>
    </row>
    <row r="40" spans="2:12" s="1" customFormat="1" ht="6.95" customHeight="1" x14ac:dyDescent="0.2">
      <c r="B40" s="25"/>
      <c r="L40" s="25"/>
    </row>
    <row r="41" spans="2:12" s="1" customFormat="1" ht="25.35" customHeight="1" x14ac:dyDescent="0.2">
      <c r="B41" s="25"/>
      <c r="C41" s="92"/>
      <c r="D41" s="93" t="s">
        <v>43</v>
      </c>
      <c r="E41" s="50"/>
      <c r="F41" s="50"/>
      <c r="G41" s="94" t="s">
        <v>44</v>
      </c>
      <c r="H41" s="95" t="s">
        <v>45</v>
      </c>
      <c r="I41" s="50"/>
      <c r="J41" s="96">
        <f>SUM(J32:J39)</f>
        <v>1272248.1599999999</v>
      </c>
      <c r="K41" s="97"/>
      <c r="L41" s="25"/>
    </row>
    <row r="42" spans="2:12" s="1" customFormat="1" ht="14.45" customHeight="1" x14ac:dyDescent="0.2">
      <c r="B42" s="25"/>
      <c r="L42" s="25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46</v>
      </c>
      <c r="E50" s="35"/>
      <c r="F50" s="35"/>
      <c r="G50" s="34" t="s">
        <v>47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48</v>
      </c>
      <c r="E61" s="27"/>
      <c r="F61" s="98" t="s">
        <v>49</v>
      </c>
      <c r="G61" s="36" t="s">
        <v>48</v>
      </c>
      <c r="H61" s="27"/>
      <c r="I61" s="27"/>
      <c r="J61" s="99" t="s">
        <v>49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50</v>
      </c>
      <c r="E65" s="35"/>
      <c r="F65" s="35"/>
      <c r="G65" s="34" t="s">
        <v>51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48</v>
      </c>
      <c r="E76" s="27"/>
      <c r="F76" s="98" t="s">
        <v>49</v>
      </c>
      <c r="G76" s="36" t="s">
        <v>48</v>
      </c>
      <c r="H76" s="27"/>
      <c r="I76" s="27"/>
      <c r="J76" s="99" t="s">
        <v>49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116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26.25" customHeight="1" x14ac:dyDescent="0.2">
      <c r="B85" s="25"/>
      <c r="E85" s="202" t="str">
        <f>E7</f>
        <v>Stavební úpravy, přístavba a nástavba objektu - Objekt občanského vybavení a umístění TČ</v>
      </c>
      <c r="F85" s="203"/>
      <c r="G85" s="203"/>
      <c r="H85" s="203"/>
      <c r="L85" s="25"/>
    </row>
    <row r="86" spans="2:47" s="1" customFormat="1" ht="12" customHeight="1" x14ac:dyDescent="0.2">
      <c r="B86" s="25"/>
      <c r="C86" s="22" t="s">
        <v>110</v>
      </c>
      <c r="L86" s="25"/>
    </row>
    <row r="87" spans="2:47" s="1" customFormat="1" ht="16.5" customHeight="1" x14ac:dyDescent="0.2">
      <c r="B87" s="25"/>
      <c r="E87" s="192" t="str">
        <f>E9</f>
        <v>04 - Vytápění</v>
      </c>
      <c r="F87" s="201"/>
      <c r="G87" s="201"/>
      <c r="H87" s="201"/>
      <c r="L87" s="25"/>
    </row>
    <row r="88" spans="2:47" s="1" customFormat="1" ht="6.95" customHeight="1" x14ac:dyDescent="0.2">
      <c r="B88" s="25"/>
      <c r="L88" s="25"/>
    </row>
    <row r="89" spans="2:47" s="1" customFormat="1" ht="12" customHeight="1" x14ac:dyDescent="0.2">
      <c r="B89" s="25"/>
      <c r="C89" s="22" t="s">
        <v>18</v>
      </c>
      <c r="F89" s="20" t="str">
        <f>F12</f>
        <v>p.č. 1006/1, 1006/44 a p.č. st. 52, k.ú. Kozojedy</v>
      </c>
      <c r="I89" s="22" t="s">
        <v>20</v>
      </c>
      <c r="J89" s="45" t="str">
        <f>IF(J12="","",J12)</f>
        <v>12. 4. 2023</v>
      </c>
      <c r="L89" s="25"/>
    </row>
    <row r="90" spans="2:47" s="1" customFormat="1" ht="6.95" customHeight="1" x14ac:dyDescent="0.2">
      <c r="B90" s="25"/>
      <c r="L90" s="25"/>
    </row>
    <row r="91" spans="2:47" s="1" customFormat="1" ht="15.2" customHeight="1" x14ac:dyDescent="0.2">
      <c r="B91" s="25"/>
      <c r="C91" s="22" t="s">
        <v>22</v>
      </c>
      <c r="F91" s="20" t="str">
        <f>E15</f>
        <v>Obec Kozojedy, 9. května 40, 28163 Kozojedy</v>
      </c>
      <c r="I91" s="22" t="s">
        <v>28</v>
      </c>
      <c r="J91" s="23" t="str">
        <f>E21</f>
        <v>KFJ poject s.r.o.</v>
      </c>
      <c r="L91" s="25"/>
    </row>
    <row r="92" spans="2:47" s="1" customFormat="1" ht="15.2" customHeight="1" x14ac:dyDescent="0.2">
      <c r="B92" s="25"/>
      <c r="C92" s="22" t="s">
        <v>26</v>
      </c>
      <c r="F92" s="20" t="str">
        <f>IF(E18="","",E18)</f>
        <v xml:space="preserve"> </v>
      </c>
      <c r="I92" s="22" t="s">
        <v>31</v>
      </c>
      <c r="J92" s="23" t="str">
        <f>E24</f>
        <v>KFJ poject s.r.o.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100" t="s">
        <v>117</v>
      </c>
      <c r="D94" s="92"/>
      <c r="E94" s="92"/>
      <c r="F94" s="92"/>
      <c r="G94" s="92"/>
      <c r="H94" s="92"/>
      <c r="I94" s="92"/>
      <c r="J94" s="101" t="s">
        <v>118</v>
      </c>
      <c r="K94" s="92"/>
      <c r="L94" s="25"/>
    </row>
    <row r="95" spans="2:47" s="1" customFormat="1" ht="10.35" customHeight="1" x14ac:dyDescent="0.2">
      <c r="B95" s="25"/>
      <c r="L95" s="25"/>
    </row>
    <row r="96" spans="2:47" s="1" customFormat="1" ht="22.9" customHeight="1" x14ac:dyDescent="0.2">
      <c r="B96" s="25"/>
      <c r="C96" s="102" t="s">
        <v>119</v>
      </c>
      <c r="J96" s="59">
        <f>J131</f>
        <v>1051444.76</v>
      </c>
      <c r="L96" s="25"/>
      <c r="AU96" s="13" t="s">
        <v>120</v>
      </c>
    </row>
    <row r="97" spans="2:14" s="8" customFormat="1" ht="24.95" customHeight="1" x14ac:dyDescent="0.2">
      <c r="B97" s="103"/>
      <c r="D97" s="104" t="s">
        <v>121</v>
      </c>
      <c r="E97" s="105"/>
      <c r="F97" s="105"/>
      <c r="G97" s="105"/>
      <c r="H97" s="105"/>
      <c r="I97" s="105"/>
      <c r="J97" s="106">
        <f>J132</f>
        <v>10645.49</v>
      </c>
      <c r="L97" s="103"/>
    </row>
    <row r="98" spans="2:14" s="9" customFormat="1" ht="19.899999999999999" customHeight="1" x14ac:dyDescent="0.2">
      <c r="B98" s="107"/>
      <c r="D98" s="108" t="s">
        <v>123</v>
      </c>
      <c r="E98" s="109"/>
      <c r="F98" s="109"/>
      <c r="G98" s="109"/>
      <c r="H98" s="109"/>
      <c r="I98" s="109"/>
      <c r="J98" s="110">
        <f>J133</f>
        <v>4379.0600000000004</v>
      </c>
      <c r="L98" s="107"/>
    </row>
    <row r="99" spans="2:14" s="9" customFormat="1" ht="19.899999999999999" customHeight="1" x14ac:dyDescent="0.2">
      <c r="B99" s="107"/>
      <c r="D99" s="108" t="s">
        <v>124</v>
      </c>
      <c r="E99" s="109"/>
      <c r="F99" s="109"/>
      <c r="G99" s="109"/>
      <c r="H99" s="109"/>
      <c r="I99" s="109"/>
      <c r="J99" s="110">
        <f>J135</f>
        <v>4929.5</v>
      </c>
      <c r="L99" s="107"/>
    </row>
    <row r="100" spans="2:14" s="9" customFormat="1" ht="19.899999999999999" customHeight="1" x14ac:dyDescent="0.2">
      <c r="B100" s="107"/>
      <c r="D100" s="108" t="s">
        <v>125</v>
      </c>
      <c r="E100" s="109"/>
      <c r="F100" s="109"/>
      <c r="G100" s="109"/>
      <c r="H100" s="109"/>
      <c r="I100" s="109"/>
      <c r="J100" s="110">
        <f>J137</f>
        <v>1217.05</v>
      </c>
      <c r="L100" s="107"/>
    </row>
    <row r="101" spans="2:14" s="9" customFormat="1" ht="19.899999999999999" customHeight="1" x14ac:dyDescent="0.2">
      <c r="B101" s="107"/>
      <c r="D101" s="108" t="s">
        <v>126</v>
      </c>
      <c r="E101" s="109"/>
      <c r="F101" s="109"/>
      <c r="G101" s="109"/>
      <c r="H101" s="109"/>
      <c r="I101" s="109"/>
      <c r="J101" s="110">
        <f>J142</f>
        <v>119.88</v>
      </c>
      <c r="L101" s="107"/>
    </row>
    <row r="102" spans="2:14" s="8" customFormat="1" ht="24.95" customHeight="1" x14ac:dyDescent="0.2">
      <c r="B102" s="103"/>
      <c r="D102" s="104" t="s">
        <v>127</v>
      </c>
      <c r="E102" s="105"/>
      <c r="F102" s="105"/>
      <c r="G102" s="105"/>
      <c r="H102" s="105"/>
      <c r="I102" s="105"/>
      <c r="J102" s="106">
        <f>J144</f>
        <v>1040799.2699999999</v>
      </c>
      <c r="L102" s="103"/>
    </row>
    <row r="103" spans="2:14" s="9" customFormat="1" ht="19.899999999999999" customHeight="1" x14ac:dyDescent="0.2">
      <c r="B103" s="107"/>
      <c r="D103" s="108" t="s">
        <v>2292</v>
      </c>
      <c r="E103" s="109"/>
      <c r="F103" s="109"/>
      <c r="G103" s="109"/>
      <c r="H103" s="109"/>
      <c r="I103" s="109"/>
      <c r="J103" s="110">
        <f>J145</f>
        <v>27931.859999999997</v>
      </c>
      <c r="L103" s="107"/>
    </row>
    <row r="104" spans="2:14" s="9" customFormat="1" ht="19.899999999999999" customHeight="1" x14ac:dyDescent="0.2">
      <c r="B104" s="107"/>
      <c r="D104" s="108" t="s">
        <v>2293</v>
      </c>
      <c r="E104" s="109"/>
      <c r="F104" s="109"/>
      <c r="G104" s="109"/>
      <c r="H104" s="109"/>
      <c r="I104" s="109"/>
      <c r="J104" s="110">
        <f>J149</f>
        <v>316647.61999999994</v>
      </c>
      <c r="L104" s="107"/>
    </row>
    <row r="105" spans="2:14" s="9" customFormat="1" ht="19.899999999999999" customHeight="1" x14ac:dyDescent="0.2">
      <c r="B105" s="107"/>
      <c r="D105" s="108" t="s">
        <v>2294</v>
      </c>
      <c r="E105" s="109"/>
      <c r="F105" s="109"/>
      <c r="G105" s="109"/>
      <c r="H105" s="109"/>
      <c r="I105" s="109"/>
      <c r="J105" s="110">
        <f>J157</f>
        <v>393748.76999999996</v>
      </c>
      <c r="L105" s="107"/>
    </row>
    <row r="106" spans="2:14" s="9" customFormat="1" ht="19.899999999999999" customHeight="1" x14ac:dyDescent="0.2">
      <c r="B106" s="107"/>
      <c r="D106" s="108" t="s">
        <v>2295</v>
      </c>
      <c r="E106" s="109"/>
      <c r="F106" s="109"/>
      <c r="G106" s="109"/>
      <c r="H106" s="109"/>
      <c r="I106" s="109"/>
      <c r="J106" s="110">
        <f>J162</f>
        <v>46234.74</v>
      </c>
      <c r="L106" s="107"/>
    </row>
    <row r="107" spans="2:14" s="9" customFormat="1" ht="19.899999999999999" customHeight="1" x14ac:dyDescent="0.2">
      <c r="B107" s="107"/>
      <c r="D107" s="108" t="s">
        <v>2296</v>
      </c>
      <c r="E107" s="109"/>
      <c r="F107" s="109"/>
      <c r="G107" s="109"/>
      <c r="H107" s="109"/>
      <c r="I107" s="109"/>
      <c r="J107" s="110">
        <f>J173</f>
        <v>256236.28</v>
      </c>
      <c r="L107" s="107"/>
    </row>
    <row r="108" spans="2:14" s="1" customFormat="1" ht="21.75" customHeight="1" x14ac:dyDescent="0.2">
      <c r="B108" s="25"/>
      <c r="L108" s="25"/>
    </row>
    <row r="109" spans="2:14" s="1" customFormat="1" ht="6.95" customHeight="1" x14ac:dyDescent="0.2">
      <c r="B109" s="25"/>
      <c r="L109" s="25"/>
    </row>
    <row r="110" spans="2:14" s="1" customFormat="1" ht="29.25" customHeight="1" x14ac:dyDescent="0.2">
      <c r="B110" s="25"/>
      <c r="C110" s="102" t="s">
        <v>134</v>
      </c>
      <c r="J110" s="111">
        <v>0</v>
      </c>
      <c r="L110" s="25"/>
      <c r="N110" s="112" t="s">
        <v>37</v>
      </c>
    </row>
    <row r="111" spans="2:14" s="1" customFormat="1" ht="18" customHeight="1" x14ac:dyDescent="0.2">
      <c r="B111" s="25"/>
      <c r="L111" s="25"/>
    </row>
    <row r="112" spans="2:14" s="1" customFormat="1" ht="29.25" customHeight="1" x14ac:dyDescent="0.2">
      <c r="B112" s="25"/>
      <c r="C112" s="113" t="s">
        <v>135</v>
      </c>
      <c r="D112" s="92"/>
      <c r="E112" s="92"/>
      <c r="F112" s="92"/>
      <c r="G112" s="92"/>
      <c r="H112" s="92"/>
      <c r="I112" s="92"/>
      <c r="J112" s="114">
        <f>ROUND(J96+J110,2)</f>
        <v>1051444.76</v>
      </c>
      <c r="K112" s="92"/>
      <c r="L112" s="25"/>
    </row>
    <row r="113" spans="2:12" s="1" customFormat="1" ht="6.95" customHeight="1" x14ac:dyDescent="0.2"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25"/>
    </row>
    <row r="117" spans="2:12" s="1" customFormat="1" ht="6.95" customHeight="1" x14ac:dyDescent="0.2"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25"/>
    </row>
    <row r="118" spans="2:12" s="1" customFormat="1" ht="24.95" customHeight="1" x14ac:dyDescent="0.2">
      <c r="B118" s="25"/>
      <c r="C118" s="17" t="s">
        <v>136</v>
      </c>
      <c r="L118" s="25"/>
    </row>
    <row r="119" spans="2:12" s="1" customFormat="1" ht="6.95" customHeight="1" x14ac:dyDescent="0.2">
      <c r="B119" s="25"/>
      <c r="L119" s="25"/>
    </row>
    <row r="120" spans="2:12" s="1" customFormat="1" ht="12" customHeight="1" x14ac:dyDescent="0.2">
      <c r="B120" s="25"/>
      <c r="C120" s="22" t="s">
        <v>14</v>
      </c>
      <c r="L120" s="25"/>
    </row>
    <row r="121" spans="2:12" s="1" customFormat="1" ht="26.25" customHeight="1" x14ac:dyDescent="0.2">
      <c r="B121" s="25"/>
      <c r="E121" s="202" t="str">
        <f>E7</f>
        <v>Stavební úpravy, přístavba a nástavba objektu - Objekt občanského vybavení a umístění TČ</v>
      </c>
      <c r="F121" s="203"/>
      <c r="G121" s="203"/>
      <c r="H121" s="203"/>
      <c r="L121" s="25"/>
    </row>
    <row r="122" spans="2:12" s="1" customFormat="1" ht="12" customHeight="1" x14ac:dyDescent="0.2">
      <c r="B122" s="25"/>
      <c r="C122" s="22" t="s">
        <v>110</v>
      </c>
      <c r="L122" s="25"/>
    </row>
    <row r="123" spans="2:12" s="1" customFormat="1" ht="16.5" customHeight="1" x14ac:dyDescent="0.2">
      <c r="B123" s="25"/>
      <c r="E123" s="192" t="str">
        <f>E9</f>
        <v>04 - Vytápění</v>
      </c>
      <c r="F123" s="201"/>
      <c r="G123" s="201"/>
      <c r="H123" s="201"/>
      <c r="L123" s="25"/>
    </row>
    <row r="124" spans="2:12" s="1" customFormat="1" ht="6.95" customHeight="1" x14ac:dyDescent="0.2">
      <c r="B124" s="25"/>
      <c r="L124" s="25"/>
    </row>
    <row r="125" spans="2:12" s="1" customFormat="1" ht="12" customHeight="1" x14ac:dyDescent="0.2">
      <c r="B125" s="25"/>
      <c r="C125" s="22" t="s">
        <v>18</v>
      </c>
      <c r="F125" s="20" t="str">
        <f>F12</f>
        <v>p.č. 1006/1, 1006/44 a p.č. st. 52, k.ú. Kozojedy</v>
      </c>
      <c r="I125" s="22" t="s">
        <v>20</v>
      </c>
      <c r="J125" s="45" t="str">
        <f>IF(J12="","",J12)</f>
        <v>12. 4. 2023</v>
      </c>
      <c r="L125" s="25"/>
    </row>
    <row r="126" spans="2:12" s="1" customFormat="1" ht="6.95" customHeight="1" x14ac:dyDescent="0.2">
      <c r="B126" s="25"/>
      <c r="L126" s="25"/>
    </row>
    <row r="127" spans="2:12" s="1" customFormat="1" ht="15.2" customHeight="1" x14ac:dyDescent="0.2">
      <c r="B127" s="25"/>
      <c r="C127" s="22" t="s">
        <v>22</v>
      </c>
      <c r="F127" s="20" t="str">
        <f>E15</f>
        <v>Obec Kozojedy, 9. května 40, 28163 Kozojedy</v>
      </c>
      <c r="I127" s="22" t="s">
        <v>28</v>
      </c>
      <c r="J127" s="23" t="str">
        <f>E21</f>
        <v>KFJ poject s.r.o.</v>
      </c>
      <c r="L127" s="25"/>
    </row>
    <row r="128" spans="2:12" s="1" customFormat="1" ht="15.2" customHeight="1" x14ac:dyDescent="0.2">
      <c r="B128" s="25"/>
      <c r="C128" s="22" t="s">
        <v>26</v>
      </c>
      <c r="F128" s="20" t="str">
        <f>IF(E18="","",E18)</f>
        <v xml:space="preserve"> </v>
      </c>
      <c r="I128" s="22" t="s">
        <v>31</v>
      </c>
      <c r="J128" s="23" t="str">
        <f>E24</f>
        <v>KFJ poject s.r.o.</v>
      </c>
      <c r="L128" s="25"/>
    </row>
    <row r="129" spans="2:65" s="1" customFormat="1" ht="10.35" customHeight="1" x14ac:dyDescent="0.2">
      <c r="B129" s="25"/>
      <c r="L129" s="25"/>
    </row>
    <row r="130" spans="2:65" s="10" customFormat="1" ht="29.25" customHeight="1" x14ac:dyDescent="0.2">
      <c r="B130" s="115"/>
      <c r="C130" s="116" t="s">
        <v>137</v>
      </c>
      <c r="D130" s="117" t="s">
        <v>58</v>
      </c>
      <c r="E130" s="117" t="s">
        <v>54</v>
      </c>
      <c r="F130" s="117" t="s">
        <v>55</v>
      </c>
      <c r="G130" s="117" t="s">
        <v>138</v>
      </c>
      <c r="H130" s="117" t="s">
        <v>139</v>
      </c>
      <c r="I130" s="117" t="s">
        <v>140</v>
      </c>
      <c r="J130" s="118" t="s">
        <v>118</v>
      </c>
      <c r="K130" s="119" t="s">
        <v>141</v>
      </c>
      <c r="L130" s="115"/>
      <c r="M130" s="52" t="s">
        <v>1</v>
      </c>
      <c r="N130" s="53" t="s">
        <v>37</v>
      </c>
      <c r="O130" s="53" t="s">
        <v>142</v>
      </c>
      <c r="P130" s="53" t="s">
        <v>143</v>
      </c>
      <c r="Q130" s="53" t="s">
        <v>144</v>
      </c>
      <c r="R130" s="53" t="s">
        <v>145</v>
      </c>
      <c r="S130" s="53" t="s">
        <v>146</v>
      </c>
      <c r="T130" s="54" t="s">
        <v>147</v>
      </c>
    </row>
    <row r="131" spans="2:65" s="1" customFormat="1" ht="22.9" customHeight="1" x14ac:dyDescent="0.25">
      <c r="B131" s="25"/>
      <c r="C131" s="57" t="s">
        <v>148</v>
      </c>
      <c r="J131" s="120">
        <f>BK131</f>
        <v>1051444.76</v>
      </c>
      <c r="L131" s="25"/>
      <c r="M131" s="55"/>
      <c r="N131" s="46"/>
      <c r="O131" s="46"/>
      <c r="P131" s="121">
        <f>P132+P144</f>
        <v>328.221677</v>
      </c>
      <c r="Q131" s="46"/>
      <c r="R131" s="121">
        <f>R132+R144</f>
        <v>2.2312888074799999</v>
      </c>
      <c r="S131" s="46"/>
      <c r="T131" s="122">
        <f>T132+T144</f>
        <v>0.44999999999999996</v>
      </c>
      <c r="AT131" s="13" t="s">
        <v>72</v>
      </c>
      <c r="AU131" s="13" t="s">
        <v>120</v>
      </c>
      <c r="BK131" s="123">
        <f>BK132+BK144</f>
        <v>1051444.76</v>
      </c>
    </row>
    <row r="132" spans="2:65" s="11" customFormat="1" ht="25.9" customHeight="1" x14ac:dyDescent="0.2">
      <c r="B132" s="124"/>
      <c r="D132" s="125" t="s">
        <v>72</v>
      </c>
      <c r="E132" s="126" t="s">
        <v>149</v>
      </c>
      <c r="F132" s="126" t="s">
        <v>150</v>
      </c>
      <c r="J132" s="127">
        <f>BK132</f>
        <v>10645.49</v>
      </c>
      <c r="L132" s="124"/>
      <c r="M132" s="128"/>
      <c r="P132" s="129">
        <f>P133+P135+P137+P142</f>
        <v>21.125249</v>
      </c>
      <c r="R132" s="129">
        <f>R133+R135+R137+R142</f>
        <v>0.13055</v>
      </c>
      <c r="T132" s="130">
        <f>T133+T135+T137+T142</f>
        <v>0.44999999999999996</v>
      </c>
      <c r="AR132" s="125" t="s">
        <v>80</v>
      </c>
      <c r="AT132" s="131" t="s">
        <v>72</v>
      </c>
      <c r="AU132" s="131" t="s">
        <v>73</v>
      </c>
      <c r="AY132" s="125" t="s">
        <v>151</v>
      </c>
      <c r="BK132" s="132">
        <f>BK133+BK135+BK137+BK142</f>
        <v>10645.49</v>
      </c>
    </row>
    <row r="133" spans="2:65" s="11" customFormat="1" ht="22.9" customHeight="1" x14ac:dyDescent="0.2">
      <c r="B133" s="124"/>
      <c r="D133" s="125" t="s">
        <v>72</v>
      </c>
      <c r="E133" s="133" t="s">
        <v>169</v>
      </c>
      <c r="F133" s="133" t="s">
        <v>170</v>
      </c>
      <c r="J133" s="134">
        <f>BK133</f>
        <v>4379.0600000000004</v>
      </c>
      <c r="L133" s="124"/>
      <c r="M133" s="128"/>
      <c r="P133" s="129">
        <f>P134</f>
        <v>6.5765000000000002</v>
      </c>
      <c r="R133" s="129">
        <f>R134</f>
        <v>0.13055</v>
      </c>
      <c r="T133" s="130">
        <f>T134</f>
        <v>0</v>
      </c>
      <c r="AR133" s="125" t="s">
        <v>80</v>
      </c>
      <c r="AT133" s="131" t="s">
        <v>72</v>
      </c>
      <c r="AU133" s="131" t="s">
        <v>80</v>
      </c>
      <c r="AY133" s="125" t="s">
        <v>151</v>
      </c>
      <c r="BK133" s="132">
        <f>BK134</f>
        <v>4379.0600000000004</v>
      </c>
    </row>
    <row r="134" spans="2:65" s="1" customFormat="1" ht="21.75" customHeight="1" x14ac:dyDescent="0.2">
      <c r="B134" s="25"/>
      <c r="C134" s="135" t="s">
        <v>80</v>
      </c>
      <c r="D134" s="135" t="s">
        <v>154</v>
      </c>
      <c r="E134" s="136" t="s">
        <v>2297</v>
      </c>
      <c r="F134" s="137" t="s">
        <v>2298</v>
      </c>
      <c r="G134" s="138" t="s">
        <v>162</v>
      </c>
      <c r="H134" s="139">
        <v>3.5</v>
      </c>
      <c r="I134" s="140">
        <v>1251.1600000000001</v>
      </c>
      <c r="J134" s="140">
        <f>ROUND(I134*H134,2)</f>
        <v>4379.0600000000004</v>
      </c>
      <c r="K134" s="141"/>
      <c r="L134" s="25"/>
      <c r="M134" s="142" t="s">
        <v>1</v>
      </c>
      <c r="N134" s="112" t="s">
        <v>38</v>
      </c>
      <c r="O134" s="143">
        <v>1.879</v>
      </c>
      <c r="P134" s="143">
        <f>O134*H134</f>
        <v>6.5765000000000002</v>
      </c>
      <c r="Q134" s="143">
        <v>3.73E-2</v>
      </c>
      <c r="R134" s="143">
        <f>Q134*H134</f>
        <v>0.13055</v>
      </c>
      <c r="S134" s="143">
        <v>0</v>
      </c>
      <c r="T134" s="144">
        <f>S134*H134</f>
        <v>0</v>
      </c>
      <c r="AR134" s="145" t="s">
        <v>158</v>
      </c>
      <c r="AT134" s="145" t="s">
        <v>154</v>
      </c>
      <c r="AU134" s="145" t="s">
        <v>82</v>
      </c>
      <c r="AY134" s="13" t="s">
        <v>151</v>
      </c>
      <c r="BE134" s="146">
        <f>IF(N134="základní",J134,0)</f>
        <v>4379.0600000000004</v>
      </c>
      <c r="BF134" s="146">
        <f>IF(N134="snížená",J134,0)</f>
        <v>0</v>
      </c>
      <c r="BG134" s="146">
        <f>IF(N134="zákl. přenesená",J134,0)</f>
        <v>0</v>
      </c>
      <c r="BH134" s="146">
        <f>IF(N134="sníž. přenesená",J134,0)</f>
        <v>0</v>
      </c>
      <c r="BI134" s="146">
        <f>IF(N134="nulová",J134,0)</f>
        <v>0</v>
      </c>
      <c r="BJ134" s="13" t="s">
        <v>80</v>
      </c>
      <c r="BK134" s="146">
        <f>ROUND(I134*H134,2)</f>
        <v>4379.0600000000004</v>
      </c>
      <c r="BL134" s="13" t="s">
        <v>158</v>
      </c>
      <c r="BM134" s="145" t="s">
        <v>2299</v>
      </c>
    </row>
    <row r="135" spans="2:65" s="11" customFormat="1" ht="22.9" customHeight="1" x14ac:dyDescent="0.2">
      <c r="B135" s="124"/>
      <c r="D135" s="125" t="s">
        <v>72</v>
      </c>
      <c r="E135" s="133" t="s">
        <v>189</v>
      </c>
      <c r="F135" s="133" t="s">
        <v>216</v>
      </c>
      <c r="J135" s="134">
        <f>BK135</f>
        <v>4929.5</v>
      </c>
      <c r="L135" s="124"/>
      <c r="M135" s="128"/>
      <c r="P135" s="129">
        <f>P136</f>
        <v>13.25</v>
      </c>
      <c r="R135" s="129">
        <f>R136</f>
        <v>0</v>
      </c>
      <c r="T135" s="130">
        <f>T136</f>
        <v>0.44999999999999996</v>
      </c>
      <c r="AR135" s="125" t="s">
        <v>80</v>
      </c>
      <c r="AT135" s="131" t="s">
        <v>72</v>
      </c>
      <c r="AU135" s="131" t="s">
        <v>80</v>
      </c>
      <c r="AY135" s="125" t="s">
        <v>151</v>
      </c>
      <c r="BK135" s="132">
        <f>BK136</f>
        <v>4929.5</v>
      </c>
    </row>
    <row r="136" spans="2:65" s="1" customFormat="1" ht="24.2" customHeight="1" x14ac:dyDescent="0.2">
      <c r="B136" s="25"/>
      <c r="C136" s="135" t="s">
        <v>82</v>
      </c>
      <c r="D136" s="135" t="s">
        <v>154</v>
      </c>
      <c r="E136" s="136" t="s">
        <v>2284</v>
      </c>
      <c r="F136" s="137" t="s">
        <v>2285</v>
      </c>
      <c r="G136" s="138" t="s">
        <v>483</v>
      </c>
      <c r="H136" s="139">
        <v>50</v>
      </c>
      <c r="I136" s="140">
        <v>98.59</v>
      </c>
      <c r="J136" s="140">
        <f>ROUND(I136*H136,2)</f>
        <v>4929.5</v>
      </c>
      <c r="K136" s="141"/>
      <c r="L136" s="25"/>
      <c r="M136" s="142" t="s">
        <v>1</v>
      </c>
      <c r="N136" s="112" t="s">
        <v>38</v>
      </c>
      <c r="O136" s="143">
        <v>0.26500000000000001</v>
      </c>
      <c r="P136" s="143">
        <f>O136*H136</f>
        <v>13.25</v>
      </c>
      <c r="Q136" s="143">
        <v>0</v>
      </c>
      <c r="R136" s="143">
        <f>Q136*H136</f>
        <v>0</v>
      </c>
      <c r="S136" s="143">
        <v>8.9999999999999993E-3</v>
      </c>
      <c r="T136" s="144">
        <f>S136*H136</f>
        <v>0.44999999999999996</v>
      </c>
      <c r="AR136" s="145" t="s">
        <v>158</v>
      </c>
      <c r="AT136" s="145" t="s">
        <v>154</v>
      </c>
      <c r="AU136" s="145" t="s">
        <v>82</v>
      </c>
      <c r="AY136" s="13" t="s">
        <v>151</v>
      </c>
      <c r="BE136" s="146">
        <f>IF(N136="základní",J136,0)</f>
        <v>4929.5</v>
      </c>
      <c r="BF136" s="146">
        <f>IF(N136="snížená",J136,0)</f>
        <v>0</v>
      </c>
      <c r="BG136" s="146">
        <f>IF(N136="zákl. přenesená",J136,0)</f>
        <v>0</v>
      </c>
      <c r="BH136" s="146">
        <f>IF(N136="sníž. přenesená",J136,0)</f>
        <v>0</v>
      </c>
      <c r="BI136" s="146">
        <f>IF(N136="nulová",J136,0)</f>
        <v>0</v>
      </c>
      <c r="BJ136" s="13" t="s">
        <v>80</v>
      </c>
      <c r="BK136" s="146">
        <f>ROUND(I136*H136,2)</f>
        <v>4929.5</v>
      </c>
      <c r="BL136" s="13" t="s">
        <v>158</v>
      </c>
      <c r="BM136" s="145" t="s">
        <v>2300</v>
      </c>
    </row>
    <row r="137" spans="2:65" s="11" customFormat="1" ht="22.9" customHeight="1" x14ac:dyDescent="0.2">
      <c r="B137" s="124"/>
      <c r="D137" s="125" t="s">
        <v>72</v>
      </c>
      <c r="E137" s="133" t="s">
        <v>263</v>
      </c>
      <c r="F137" s="133" t="s">
        <v>264</v>
      </c>
      <c r="J137" s="134">
        <f>BK137</f>
        <v>1217.05</v>
      </c>
      <c r="L137" s="124"/>
      <c r="M137" s="128"/>
      <c r="P137" s="129">
        <f>SUM(P138:P141)</f>
        <v>0.98055000000000003</v>
      </c>
      <c r="R137" s="129">
        <f>SUM(R138:R141)</f>
        <v>0</v>
      </c>
      <c r="T137" s="130">
        <f>SUM(T138:T141)</f>
        <v>0</v>
      </c>
      <c r="AR137" s="125" t="s">
        <v>80</v>
      </c>
      <c r="AT137" s="131" t="s">
        <v>72</v>
      </c>
      <c r="AU137" s="131" t="s">
        <v>80</v>
      </c>
      <c r="AY137" s="125" t="s">
        <v>151</v>
      </c>
      <c r="BK137" s="132">
        <f>SUM(BK138:BK141)</f>
        <v>1217.05</v>
      </c>
    </row>
    <row r="138" spans="2:65" s="1" customFormat="1" ht="33" customHeight="1" x14ac:dyDescent="0.2">
      <c r="B138" s="25"/>
      <c r="C138" s="135" t="s">
        <v>152</v>
      </c>
      <c r="D138" s="135" t="s">
        <v>154</v>
      </c>
      <c r="E138" s="136" t="s">
        <v>2301</v>
      </c>
      <c r="F138" s="137" t="s">
        <v>2302</v>
      </c>
      <c r="G138" s="138" t="s">
        <v>209</v>
      </c>
      <c r="H138" s="139">
        <v>0.45</v>
      </c>
      <c r="I138" s="140">
        <v>677.83</v>
      </c>
      <c r="J138" s="140">
        <f>ROUND(I138*H138,2)</f>
        <v>305.02</v>
      </c>
      <c r="K138" s="141"/>
      <c r="L138" s="25"/>
      <c r="M138" s="142" t="s">
        <v>1</v>
      </c>
      <c r="N138" s="112" t="s">
        <v>38</v>
      </c>
      <c r="O138" s="143">
        <v>1.88</v>
      </c>
      <c r="P138" s="143">
        <f>O138*H138</f>
        <v>0.84599999999999997</v>
      </c>
      <c r="Q138" s="143">
        <v>0</v>
      </c>
      <c r="R138" s="143">
        <f>Q138*H138</f>
        <v>0</v>
      </c>
      <c r="S138" s="143">
        <v>0</v>
      </c>
      <c r="T138" s="144">
        <f>S138*H138</f>
        <v>0</v>
      </c>
      <c r="AR138" s="145" t="s">
        <v>158</v>
      </c>
      <c r="AT138" s="145" t="s">
        <v>154</v>
      </c>
      <c r="AU138" s="145" t="s">
        <v>82</v>
      </c>
      <c r="AY138" s="13" t="s">
        <v>151</v>
      </c>
      <c r="BE138" s="146">
        <f>IF(N138="základní",J138,0)</f>
        <v>305.02</v>
      </c>
      <c r="BF138" s="146">
        <f>IF(N138="snížená",J138,0)</f>
        <v>0</v>
      </c>
      <c r="BG138" s="146">
        <f>IF(N138="zákl. přenesená",J138,0)</f>
        <v>0</v>
      </c>
      <c r="BH138" s="146">
        <f>IF(N138="sníž. přenesená",J138,0)</f>
        <v>0</v>
      </c>
      <c r="BI138" s="146">
        <f>IF(N138="nulová",J138,0)</f>
        <v>0</v>
      </c>
      <c r="BJ138" s="13" t="s">
        <v>80</v>
      </c>
      <c r="BK138" s="146">
        <f>ROUND(I138*H138,2)</f>
        <v>305.02</v>
      </c>
      <c r="BL138" s="13" t="s">
        <v>158</v>
      </c>
      <c r="BM138" s="145" t="s">
        <v>2303</v>
      </c>
    </row>
    <row r="139" spans="2:65" s="1" customFormat="1" ht="24.2" customHeight="1" x14ac:dyDescent="0.2">
      <c r="B139" s="25"/>
      <c r="C139" s="135" t="s">
        <v>158</v>
      </c>
      <c r="D139" s="135" t="s">
        <v>154</v>
      </c>
      <c r="E139" s="136" t="s">
        <v>270</v>
      </c>
      <c r="F139" s="137" t="s">
        <v>271</v>
      </c>
      <c r="G139" s="138" t="s">
        <v>209</v>
      </c>
      <c r="H139" s="139">
        <v>0.45</v>
      </c>
      <c r="I139" s="140">
        <v>285.42</v>
      </c>
      <c r="J139" s="140">
        <f>ROUND(I139*H139,2)</f>
        <v>128.44</v>
      </c>
      <c r="K139" s="141"/>
      <c r="L139" s="25"/>
      <c r="M139" s="142" t="s">
        <v>1</v>
      </c>
      <c r="N139" s="112" t="s">
        <v>38</v>
      </c>
      <c r="O139" s="143">
        <v>0.125</v>
      </c>
      <c r="P139" s="143">
        <f>O139*H139</f>
        <v>5.6250000000000001E-2</v>
      </c>
      <c r="Q139" s="143">
        <v>0</v>
      </c>
      <c r="R139" s="143">
        <f>Q139*H139</f>
        <v>0</v>
      </c>
      <c r="S139" s="143">
        <v>0</v>
      </c>
      <c r="T139" s="144">
        <f>S139*H139</f>
        <v>0</v>
      </c>
      <c r="AR139" s="145" t="s">
        <v>158</v>
      </c>
      <c r="AT139" s="145" t="s">
        <v>154</v>
      </c>
      <c r="AU139" s="145" t="s">
        <v>82</v>
      </c>
      <c r="AY139" s="13" t="s">
        <v>151</v>
      </c>
      <c r="BE139" s="146">
        <f>IF(N139="základní",J139,0)</f>
        <v>128.44</v>
      </c>
      <c r="BF139" s="146">
        <f>IF(N139="snížená",J139,0)</f>
        <v>0</v>
      </c>
      <c r="BG139" s="146">
        <f>IF(N139="zákl. přenesená",J139,0)</f>
        <v>0</v>
      </c>
      <c r="BH139" s="146">
        <f>IF(N139="sníž. přenesená",J139,0)</f>
        <v>0</v>
      </c>
      <c r="BI139" s="146">
        <f>IF(N139="nulová",J139,0)</f>
        <v>0</v>
      </c>
      <c r="BJ139" s="13" t="s">
        <v>80</v>
      </c>
      <c r="BK139" s="146">
        <f>ROUND(I139*H139,2)</f>
        <v>128.44</v>
      </c>
      <c r="BL139" s="13" t="s">
        <v>158</v>
      </c>
      <c r="BM139" s="145" t="s">
        <v>2304</v>
      </c>
    </row>
    <row r="140" spans="2:65" s="1" customFormat="1" ht="24.2" customHeight="1" x14ac:dyDescent="0.2">
      <c r="B140" s="25"/>
      <c r="C140" s="135" t="s">
        <v>174</v>
      </c>
      <c r="D140" s="135" t="s">
        <v>154</v>
      </c>
      <c r="E140" s="136" t="s">
        <v>274</v>
      </c>
      <c r="F140" s="137" t="s">
        <v>275</v>
      </c>
      <c r="G140" s="138" t="s">
        <v>209</v>
      </c>
      <c r="H140" s="139">
        <v>13.05</v>
      </c>
      <c r="I140" s="140">
        <v>12.47</v>
      </c>
      <c r="J140" s="140">
        <f>ROUND(I140*H140,2)</f>
        <v>162.72999999999999</v>
      </c>
      <c r="K140" s="141"/>
      <c r="L140" s="25"/>
      <c r="M140" s="142" t="s">
        <v>1</v>
      </c>
      <c r="N140" s="112" t="s">
        <v>38</v>
      </c>
      <c r="O140" s="143">
        <v>6.0000000000000001E-3</v>
      </c>
      <c r="P140" s="143">
        <f>O140*H140</f>
        <v>7.8300000000000008E-2</v>
      </c>
      <c r="Q140" s="143">
        <v>0</v>
      </c>
      <c r="R140" s="143">
        <f>Q140*H140</f>
        <v>0</v>
      </c>
      <c r="S140" s="143">
        <v>0</v>
      </c>
      <c r="T140" s="144">
        <f>S140*H140</f>
        <v>0</v>
      </c>
      <c r="AR140" s="145" t="s">
        <v>158</v>
      </c>
      <c r="AT140" s="145" t="s">
        <v>154</v>
      </c>
      <c r="AU140" s="145" t="s">
        <v>82</v>
      </c>
      <c r="AY140" s="13" t="s">
        <v>151</v>
      </c>
      <c r="BE140" s="146">
        <f>IF(N140="základní",J140,0)</f>
        <v>162.72999999999999</v>
      </c>
      <c r="BF140" s="146">
        <f>IF(N140="snížená",J140,0)</f>
        <v>0</v>
      </c>
      <c r="BG140" s="146">
        <f>IF(N140="zákl. přenesená",J140,0)</f>
        <v>0</v>
      </c>
      <c r="BH140" s="146">
        <f>IF(N140="sníž. přenesená",J140,0)</f>
        <v>0</v>
      </c>
      <c r="BI140" s="146">
        <f>IF(N140="nulová",J140,0)</f>
        <v>0</v>
      </c>
      <c r="BJ140" s="13" t="s">
        <v>80</v>
      </c>
      <c r="BK140" s="146">
        <f>ROUND(I140*H140,2)</f>
        <v>162.72999999999999</v>
      </c>
      <c r="BL140" s="13" t="s">
        <v>158</v>
      </c>
      <c r="BM140" s="145" t="s">
        <v>2305</v>
      </c>
    </row>
    <row r="141" spans="2:65" s="1" customFormat="1" ht="49.15" customHeight="1" x14ac:dyDescent="0.2">
      <c r="B141" s="25"/>
      <c r="C141" s="135" t="s">
        <v>169</v>
      </c>
      <c r="D141" s="135" t="s">
        <v>154</v>
      </c>
      <c r="E141" s="136" t="s">
        <v>291</v>
      </c>
      <c r="F141" s="137" t="s">
        <v>292</v>
      </c>
      <c r="G141" s="138" t="s">
        <v>209</v>
      </c>
      <c r="H141" s="139">
        <v>0.45</v>
      </c>
      <c r="I141" s="140">
        <v>1379.69</v>
      </c>
      <c r="J141" s="140">
        <f>ROUND(I141*H141,2)</f>
        <v>620.86</v>
      </c>
      <c r="K141" s="141"/>
      <c r="L141" s="25"/>
      <c r="M141" s="142" t="s">
        <v>1</v>
      </c>
      <c r="N141" s="112" t="s">
        <v>38</v>
      </c>
      <c r="O141" s="143">
        <v>0</v>
      </c>
      <c r="P141" s="143">
        <f>O141*H141</f>
        <v>0</v>
      </c>
      <c r="Q141" s="143">
        <v>0</v>
      </c>
      <c r="R141" s="143">
        <f>Q141*H141</f>
        <v>0</v>
      </c>
      <c r="S141" s="143">
        <v>0</v>
      </c>
      <c r="T141" s="144">
        <f>S141*H141</f>
        <v>0</v>
      </c>
      <c r="AR141" s="145" t="s">
        <v>158</v>
      </c>
      <c r="AT141" s="145" t="s">
        <v>154</v>
      </c>
      <c r="AU141" s="145" t="s">
        <v>82</v>
      </c>
      <c r="AY141" s="13" t="s">
        <v>151</v>
      </c>
      <c r="BE141" s="146">
        <f>IF(N141="základní",J141,0)</f>
        <v>620.86</v>
      </c>
      <c r="BF141" s="146">
        <f>IF(N141="snížená",J141,0)</f>
        <v>0</v>
      </c>
      <c r="BG141" s="146">
        <f>IF(N141="zákl. přenesená",J141,0)</f>
        <v>0</v>
      </c>
      <c r="BH141" s="146">
        <f>IF(N141="sníž. přenesená",J141,0)</f>
        <v>0</v>
      </c>
      <c r="BI141" s="146">
        <f>IF(N141="nulová",J141,0)</f>
        <v>0</v>
      </c>
      <c r="BJ141" s="13" t="s">
        <v>80</v>
      </c>
      <c r="BK141" s="146">
        <f>ROUND(I141*H141,2)</f>
        <v>620.86</v>
      </c>
      <c r="BL141" s="13" t="s">
        <v>158</v>
      </c>
      <c r="BM141" s="145" t="s">
        <v>2306</v>
      </c>
    </row>
    <row r="142" spans="2:65" s="11" customFormat="1" ht="22.9" customHeight="1" x14ac:dyDescent="0.2">
      <c r="B142" s="124"/>
      <c r="D142" s="125" t="s">
        <v>72</v>
      </c>
      <c r="E142" s="133" t="s">
        <v>298</v>
      </c>
      <c r="F142" s="133" t="s">
        <v>299</v>
      </c>
      <c r="J142" s="134">
        <f>BK142</f>
        <v>119.88</v>
      </c>
      <c r="L142" s="124"/>
      <c r="M142" s="128"/>
      <c r="P142" s="129">
        <f>P143</f>
        <v>0.31819900000000001</v>
      </c>
      <c r="R142" s="129">
        <f>R143</f>
        <v>0</v>
      </c>
      <c r="T142" s="130">
        <f>T143</f>
        <v>0</v>
      </c>
      <c r="AR142" s="125" t="s">
        <v>80</v>
      </c>
      <c r="AT142" s="131" t="s">
        <v>72</v>
      </c>
      <c r="AU142" s="131" t="s">
        <v>80</v>
      </c>
      <c r="AY142" s="125" t="s">
        <v>151</v>
      </c>
      <c r="BK142" s="132">
        <f>BK143</f>
        <v>119.88</v>
      </c>
    </row>
    <row r="143" spans="2:65" s="1" customFormat="1" ht="24.2" customHeight="1" x14ac:dyDescent="0.2">
      <c r="B143" s="25"/>
      <c r="C143" s="135" t="s">
        <v>181</v>
      </c>
      <c r="D143" s="135" t="s">
        <v>154</v>
      </c>
      <c r="E143" s="136" t="s">
        <v>2307</v>
      </c>
      <c r="F143" s="137" t="s">
        <v>2308</v>
      </c>
      <c r="G143" s="138" t="s">
        <v>209</v>
      </c>
      <c r="H143" s="139">
        <v>0.13100000000000001</v>
      </c>
      <c r="I143" s="140">
        <v>915.09</v>
      </c>
      <c r="J143" s="140">
        <f>ROUND(I143*H143,2)</f>
        <v>119.88</v>
      </c>
      <c r="K143" s="141"/>
      <c r="L143" s="25"/>
      <c r="M143" s="142" t="s">
        <v>1</v>
      </c>
      <c r="N143" s="112" t="s">
        <v>38</v>
      </c>
      <c r="O143" s="143">
        <v>2.4289999999999998</v>
      </c>
      <c r="P143" s="143">
        <f>O143*H143</f>
        <v>0.31819900000000001</v>
      </c>
      <c r="Q143" s="143">
        <v>0</v>
      </c>
      <c r="R143" s="143">
        <f>Q143*H143</f>
        <v>0</v>
      </c>
      <c r="S143" s="143">
        <v>0</v>
      </c>
      <c r="T143" s="144">
        <f>S143*H143</f>
        <v>0</v>
      </c>
      <c r="AR143" s="145" t="s">
        <v>158</v>
      </c>
      <c r="AT143" s="145" t="s">
        <v>154</v>
      </c>
      <c r="AU143" s="145" t="s">
        <v>82</v>
      </c>
      <c r="AY143" s="13" t="s">
        <v>151</v>
      </c>
      <c r="BE143" s="146">
        <f>IF(N143="základní",J143,0)</f>
        <v>119.88</v>
      </c>
      <c r="BF143" s="146">
        <f>IF(N143="snížená",J143,0)</f>
        <v>0</v>
      </c>
      <c r="BG143" s="146">
        <f>IF(N143="zákl. přenesená",J143,0)</f>
        <v>0</v>
      </c>
      <c r="BH143" s="146">
        <f>IF(N143="sníž. přenesená",J143,0)</f>
        <v>0</v>
      </c>
      <c r="BI143" s="146">
        <f>IF(N143="nulová",J143,0)</f>
        <v>0</v>
      </c>
      <c r="BJ143" s="13" t="s">
        <v>80</v>
      </c>
      <c r="BK143" s="146">
        <f>ROUND(I143*H143,2)</f>
        <v>119.88</v>
      </c>
      <c r="BL143" s="13" t="s">
        <v>158</v>
      </c>
      <c r="BM143" s="145" t="s">
        <v>2309</v>
      </c>
    </row>
    <row r="144" spans="2:65" s="11" customFormat="1" ht="25.9" customHeight="1" x14ac:dyDescent="0.2">
      <c r="B144" s="124"/>
      <c r="D144" s="125" t="s">
        <v>72</v>
      </c>
      <c r="E144" s="126" t="s">
        <v>304</v>
      </c>
      <c r="F144" s="126" t="s">
        <v>305</v>
      </c>
      <c r="J144" s="127">
        <f>BK144</f>
        <v>1040799.2699999999</v>
      </c>
      <c r="L144" s="124"/>
      <c r="M144" s="128"/>
      <c r="P144" s="129">
        <f>P145+P149+P157+P162+P173</f>
        <v>307.096428</v>
      </c>
      <c r="R144" s="129">
        <f>R145+R149+R157+R162+R173</f>
        <v>2.10073880748</v>
      </c>
      <c r="T144" s="130">
        <f>T145+T149+T157+T162+T173</f>
        <v>0</v>
      </c>
      <c r="AR144" s="125" t="s">
        <v>82</v>
      </c>
      <c r="AT144" s="131" t="s">
        <v>72</v>
      </c>
      <c r="AU144" s="131" t="s">
        <v>73</v>
      </c>
      <c r="AY144" s="125" t="s">
        <v>151</v>
      </c>
      <c r="BK144" s="132">
        <f>BK145+BK149+BK157+BK162+BK173</f>
        <v>1040799.2699999999</v>
      </c>
    </row>
    <row r="145" spans="2:65" s="11" customFormat="1" ht="22.9" customHeight="1" x14ac:dyDescent="0.2">
      <c r="B145" s="124"/>
      <c r="D145" s="125" t="s">
        <v>72</v>
      </c>
      <c r="E145" s="133" t="s">
        <v>2310</v>
      </c>
      <c r="F145" s="133" t="s">
        <v>2311</v>
      </c>
      <c r="J145" s="134">
        <f>BK145</f>
        <v>27931.859999999997</v>
      </c>
      <c r="L145" s="124"/>
      <c r="M145" s="128"/>
      <c r="P145" s="129">
        <f>SUM(P146:P148)</f>
        <v>3.5026320000000002</v>
      </c>
      <c r="R145" s="129">
        <f>SUM(R146:R148)</f>
        <v>4.1329999999999999E-2</v>
      </c>
      <c r="T145" s="130">
        <f>SUM(T146:T148)</f>
        <v>0</v>
      </c>
      <c r="AR145" s="125" t="s">
        <v>82</v>
      </c>
      <c r="AT145" s="131" t="s">
        <v>72</v>
      </c>
      <c r="AU145" s="131" t="s">
        <v>80</v>
      </c>
      <c r="AY145" s="125" t="s">
        <v>151</v>
      </c>
      <c r="BK145" s="132">
        <f>SUM(BK146:BK148)</f>
        <v>27931.859999999997</v>
      </c>
    </row>
    <row r="146" spans="2:65" s="1" customFormat="1" ht="24.2" customHeight="1" x14ac:dyDescent="0.2">
      <c r="B146" s="25"/>
      <c r="C146" s="135" t="s">
        <v>185</v>
      </c>
      <c r="D146" s="135" t="s">
        <v>154</v>
      </c>
      <c r="E146" s="136" t="s">
        <v>2312</v>
      </c>
      <c r="F146" s="137" t="s">
        <v>2313</v>
      </c>
      <c r="G146" s="138" t="s">
        <v>214</v>
      </c>
      <c r="H146" s="139">
        <v>1</v>
      </c>
      <c r="I146" s="140">
        <v>27700</v>
      </c>
      <c r="J146" s="140">
        <f>ROUND(I146*H146,2)</f>
        <v>27700</v>
      </c>
      <c r="K146" s="141"/>
      <c r="L146" s="25"/>
      <c r="M146" s="142" t="s">
        <v>1</v>
      </c>
      <c r="N146" s="112" t="s">
        <v>38</v>
      </c>
      <c r="O146" s="143">
        <v>2.988</v>
      </c>
      <c r="P146" s="143">
        <f>O146*H146</f>
        <v>2.988</v>
      </c>
      <c r="Q146" s="143">
        <v>4.1329999999999999E-2</v>
      </c>
      <c r="R146" s="143">
        <f>Q146*H146</f>
        <v>4.1329999999999999E-2</v>
      </c>
      <c r="S146" s="143">
        <v>0</v>
      </c>
      <c r="T146" s="144">
        <f>S146*H146</f>
        <v>0</v>
      </c>
      <c r="AR146" s="145" t="s">
        <v>220</v>
      </c>
      <c r="AT146" s="145" t="s">
        <v>154</v>
      </c>
      <c r="AU146" s="145" t="s">
        <v>82</v>
      </c>
      <c r="AY146" s="13" t="s">
        <v>151</v>
      </c>
      <c r="BE146" s="146">
        <f>IF(N146="základní",J146,0)</f>
        <v>27700</v>
      </c>
      <c r="BF146" s="146">
        <f>IF(N146="snížená",J146,0)</f>
        <v>0</v>
      </c>
      <c r="BG146" s="146">
        <f>IF(N146="zákl. přenesená",J146,0)</f>
        <v>0</v>
      </c>
      <c r="BH146" s="146">
        <f>IF(N146="sníž. přenesená",J146,0)</f>
        <v>0</v>
      </c>
      <c r="BI146" s="146">
        <f>IF(N146="nulová",J146,0)</f>
        <v>0</v>
      </c>
      <c r="BJ146" s="13" t="s">
        <v>80</v>
      </c>
      <c r="BK146" s="146">
        <f>ROUND(I146*H146,2)</f>
        <v>27700</v>
      </c>
      <c r="BL146" s="13" t="s">
        <v>220</v>
      </c>
      <c r="BM146" s="145" t="s">
        <v>2314</v>
      </c>
    </row>
    <row r="147" spans="2:65" s="1" customFormat="1" ht="21.75" customHeight="1" x14ac:dyDescent="0.2">
      <c r="B147" s="25"/>
      <c r="C147" s="135" t="s">
        <v>189</v>
      </c>
      <c r="D147" s="135" t="s">
        <v>154</v>
      </c>
      <c r="E147" s="136" t="s">
        <v>2315</v>
      </c>
      <c r="F147" s="137" t="s">
        <v>2316</v>
      </c>
      <c r="G147" s="138" t="s">
        <v>209</v>
      </c>
      <c r="H147" s="139">
        <v>4.1000000000000002E-2</v>
      </c>
      <c r="I147" s="140">
        <v>4731.88</v>
      </c>
      <c r="J147" s="140">
        <f>ROUND(I147*H147,2)</f>
        <v>194.01</v>
      </c>
      <c r="K147" s="141"/>
      <c r="L147" s="25"/>
      <c r="M147" s="142" t="s">
        <v>1</v>
      </c>
      <c r="N147" s="112" t="s">
        <v>38</v>
      </c>
      <c r="O147" s="143">
        <v>10.582000000000001</v>
      </c>
      <c r="P147" s="143">
        <f>O147*H147</f>
        <v>0.43386200000000003</v>
      </c>
      <c r="Q147" s="143">
        <v>0</v>
      </c>
      <c r="R147" s="143">
        <f>Q147*H147</f>
        <v>0</v>
      </c>
      <c r="S147" s="143">
        <v>0</v>
      </c>
      <c r="T147" s="144">
        <f>S147*H147</f>
        <v>0</v>
      </c>
      <c r="AR147" s="145" t="s">
        <v>220</v>
      </c>
      <c r="AT147" s="145" t="s">
        <v>154</v>
      </c>
      <c r="AU147" s="145" t="s">
        <v>82</v>
      </c>
      <c r="AY147" s="13" t="s">
        <v>151</v>
      </c>
      <c r="BE147" s="146">
        <f>IF(N147="základní",J147,0)</f>
        <v>194.01</v>
      </c>
      <c r="BF147" s="146">
        <f>IF(N147="snížená",J147,0)</f>
        <v>0</v>
      </c>
      <c r="BG147" s="146">
        <f>IF(N147="zákl. přenesená",J147,0)</f>
        <v>0</v>
      </c>
      <c r="BH147" s="146">
        <f>IF(N147="sníž. přenesená",J147,0)</f>
        <v>0</v>
      </c>
      <c r="BI147" s="146">
        <f>IF(N147="nulová",J147,0)</f>
        <v>0</v>
      </c>
      <c r="BJ147" s="13" t="s">
        <v>80</v>
      </c>
      <c r="BK147" s="146">
        <f>ROUND(I147*H147,2)</f>
        <v>194.01</v>
      </c>
      <c r="BL147" s="13" t="s">
        <v>220</v>
      </c>
      <c r="BM147" s="145" t="s">
        <v>2317</v>
      </c>
    </row>
    <row r="148" spans="2:65" s="1" customFormat="1" ht="24.2" customHeight="1" x14ac:dyDescent="0.2">
      <c r="B148" s="25"/>
      <c r="C148" s="135" t="s">
        <v>193</v>
      </c>
      <c r="D148" s="135" t="s">
        <v>154</v>
      </c>
      <c r="E148" s="136" t="s">
        <v>2318</v>
      </c>
      <c r="F148" s="137" t="s">
        <v>2319</v>
      </c>
      <c r="G148" s="138" t="s">
        <v>209</v>
      </c>
      <c r="H148" s="139">
        <v>4.1000000000000002E-2</v>
      </c>
      <c r="I148" s="140">
        <v>923.2</v>
      </c>
      <c r="J148" s="140">
        <f>ROUND(I148*H148,2)</f>
        <v>37.85</v>
      </c>
      <c r="K148" s="141"/>
      <c r="L148" s="25"/>
      <c r="M148" s="142" t="s">
        <v>1</v>
      </c>
      <c r="N148" s="112" t="s">
        <v>38</v>
      </c>
      <c r="O148" s="143">
        <v>1.97</v>
      </c>
      <c r="P148" s="143">
        <f>O148*H148</f>
        <v>8.0770000000000008E-2</v>
      </c>
      <c r="Q148" s="143">
        <v>0</v>
      </c>
      <c r="R148" s="143">
        <f>Q148*H148</f>
        <v>0</v>
      </c>
      <c r="S148" s="143">
        <v>0</v>
      </c>
      <c r="T148" s="144">
        <f>S148*H148</f>
        <v>0</v>
      </c>
      <c r="AR148" s="145" t="s">
        <v>220</v>
      </c>
      <c r="AT148" s="145" t="s">
        <v>154</v>
      </c>
      <c r="AU148" s="145" t="s">
        <v>82</v>
      </c>
      <c r="AY148" s="13" t="s">
        <v>151</v>
      </c>
      <c r="BE148" s="146">
        <f>IF(N148="základní",J148,0)</f>
        <v>37.85</v>
      </c>
      <c r="BF148" s="146">
        <f>IF(N148="snížená",J148,0)</f>
        <v>0</v>
      </c>
      <c r="BG148" s="146">
        <f>IF(N148="zákl. přenesená",J148,0)</f>
        <v>0</v>
      </c>
      <c r="BH148" s="146">
        <f>IF(N148="sníž. přenesená",J148,0)</f>
        <v>0</v>
      </c>
      <c r="BI148" s="146">
        <f>IF(N148="nulová",J148,0)</f>
        <v>0</v>
      </c>
      <c r="BJ148" s="13" t="s">
        <v>80</v>
      </c>
      <c r="BK148" s="146">
        <f>ROUND(I148*H148,2)</f>
        <v>37.85</v>
      </c>
      <c r="BL148" s="13" t="s">
        <v>220</v>
      </c>
      <c r="BM148" s="145" t="s">
        <v>2320</v>
      </c>
    </row>
    <row r="149" spans="2:65" s="11" customFormat="1" ht="22.9" customHeight="1" x14ac:dyDescent="0.2">
      <c r="B149" s="124"/>
      <c r="D149" s="125" t="s">
        <v>72</v>
      </c>
      <c r="E149" s="133" t="s">
        <v>2321</v>
      </c>
      <c r="F149" s="133" t="s">
        <v>2322</v>
      </c>
      <c r="J149" s="134">
        <f>BK149</f>
        <v>316647.61999999994</v>
      </c>
      <c r="L149" s="124"/>
      <c r="M149" s="128"/>
      <c r="P149" s="129">
        <f>SUM(P150:P156)</f>
        <v>19.152376</v>
      </c>
      <c r="R149" s="129">
        <f>SUM(R150:R156)</f>
        <v>0.55245598299999998</v>
      </c>
      <c r="T149" s="130">
        <f>SUM(T150:T156)</f>
        <v>0</v>
      </c>
      <c r="AR149" s="125" t="s">
        <v>82</v>
      </c>
      <c r="AT149" s="131" t="s">
        <v>72</v>
      </c>
      <c r="AU149" s="131" t="s">
        <v>80</v>
      </c>
      <c r="AY149" s="125" t="s">
        <v>151</v>
      </c>
      <c r="BK149" s="132">
        <f>SUM(BK150:BK156)</f>
        <v>316647.61999999994</v>
      </c>
    </row>
    <row r="150" spans="2:65" s="1" customFormat="1" ht="24.2" customHeight="1" x14ac:dyDescent="0.2">
      <c r="B150" s="25"/>
      <c r="C150" s="135" t="s">
        <v>197</v>
      </c>
      <c r="D150" s="135" t="s">
        <v>154</v>
      </c>
      <c r="E150" s="136" t="s">
        <v>2323</v>
      </c>
      <c r="F150" s="137" t="s">
        <v>2324</v>
      </c>
      <c r="G150" s="138" t="s">
        <v>214</v>
      </c>
      <c r="H150" s="139">
        <v>1</v>
      </c>
      <c r="I150" s="140">
        <v>37038.379999999997</v>
      </c>
      <c r="J150" s="140">
        <f t="shared" ref="J150:J156" si="0">ROUND(I150*H150,2)</f>
        <v>37038.379999999997</v>
      </c>
      <c r="K150" s="141"/>
      <c r="L150" s="25"/>
      <c r="M150" s="142" t="s">
        <v>1</v>
      </c>
      <c r="N150" s="112" t="s">
        <v>38</v>
      </c>
      <c r="O150" s="143">
        <v>6.1479999999999997</v>
      </c>
      <c r="P150" s="143">
        <f t="shared" ref="P150:P156" si="1">O150*H150</f>
        <v>6.1479999999999997</v>
      </c>
      <c r="Q150" s="143">
        <v>6.9804477200000006E-2</v>
      </c>
      <c r="R150" s="143">
        <f t="shared" ref="R150:R156" si="2">Q150*H150</f>
        <v>6.9804477200000006E-2</v>
      </c>
      <c r="S150" s="143">
        <v>0</v>
      </c>
      <c r="T150" s="144">
        <f t="shared" ref="T150:T156" si="3">S150*H150</f>
        <v>0</v>
      </c>
      <c r="AR150" s="145" t="s">
        <v>220</v>
      </c>
      <c r="AT150" s="145" t="s">
        <v>154</v>
      </c>
      <c r="AU150" s="145" t="s">
        <v>82</v>
      </c>
      <c r="AY150" s="13" t="s">
        <v>151</v>
      </c>
      <c r="BE150" s="146">
        <f t="shared" ref="BE150:BE156" si="4">IF(N150="základní",J150,0)</f>
        <v>37038.379999999997</v>
      </c>
      <c r="BF150" s="146">
        <f t="shared" ref="BF150:BF156" si="5">IF(N150="snížená",J150,0)</f>
        <v>0</v>
      </c>
      <c r="BG150" s="146">
        <f t="shared" ref="BG150:BG156" si="6">IF(N150="zákl. přenesená",J150,0)</f>
        <v>0</v>
      </c>
      <c r="BH150" s="146">
        <f t="shared" ref="BH150:BH156" si="7">IF(N150="sníž. přenesená",J150,0)</f>
        <v>0</v>
      </c>
      <c r="BI150" s="146">
        <f t="shared" ref="BI150:BI156" si="8">IF(N150="nulová",J150,0)</f>
        <v>0</v>
      </c>
      <c r="BJ150" s="13" t="s">
        <v>80</v>
      </c>
      <c r="BK150" s="146">
        <f t="shared" ref="BK150:BK156" si="9">ROUND(I150*H150,2)</f>
        <v>37038.379999999997</v>
      </c>
      <c r="BL150" s="13" t="s">
        <v>220</v>
      </c>
      <c r="BM150" s="145" t="s">
        <v>2325</v>
      </c>
    </row>
    <row r="151" spans="2:65" s="1" customFormat="1" ht="37.9" customHeight="1" x14ac:dyDescent="0.2">
      <c r="B151" s="25"/>
      <c r="C151" s="135" t="s">
        <v>202</v>
      </c>
      <c r="D151" s="135" t="s">
        <v>154</v>
      </c>
      <c r="E151" s="136" t="s">
        <v>2326</v>
      </c>
      <c r="F151" s="137" t="s">
        <v>2327</v>
      </c>
      <c r="G151" s="138" t="s">
        <v>214</v>
      </c>
      <c r="H151" s="139">
        <v>0.4</v>
      </c>
      <c r="I151" s="140">
        <v>3575.56</v>
      </c>
      <c r="J151" s="140">
        <f t="shared" si="0"/>
        <v>1430.22</v>
      </c>
      <c r="K151" s="141"/>
      <c r="L151" s="25"/>
      <c r="M151" s="142" t="s">
        <v>1</v>
      </c>
      <c r="N151" s="112" t="s">
        <v>38</v>
      </c>
      <c r="O151" s="143">
        <v>0.5</v>
      </c>
      <c r="P151" s="143">
        <f t="shared" si="1"/>
        <v>0.2</v>
      </c>
      <c r="Q151" s="143">
        <v>6.8287644999999999E-3</v>
      </c>
      <c r="R151" s="143">
        <f t="shared" si="2"/>
        <v>2.7315058000000002E-3</v>
      </c>
      <c r="S151" s="143">
        <v>0</v>
      </c>
      <c r="T151" s="144">
        <f t="shared" si="3"/>
        <v>0</v>
      </c>
      <c r="AR151" s="145" t="s">
        <v>220</v>
      </c>
      <c r="AT151" s="145" t="s">
        <v>154</v>
      </c>
      <c r="AU151" s="145" t="s">
        <v>82</v>
      </c>
      <c r="AY151" s="13" t="s">
        <v>151</v>
      </c>
      <c r="BE151" s="146">
        <f t="shared" si="4"/>
        <v>1430.22</v>
      </c>
      <c r="BF151" s="146">
        <f t="shared" si="5"/>
        <v>0</v>
      </c>
      <c r="BG151" s="146">
        <f t="shared" si="6"/>
        <v>0</v>
      </c>
      <c r="BH151" s="146">
        <f t="shared" si="7"/>
        <v>0</v>
      </c>
      <c r="BI151" s="146">
        <f t="shared" si="8"/>
        <v>0</v>
      </c>
      <c r="BJ151" s="13" t="s">
        <v>80</v>
      </c>
      <c r="BK151" s="146">
        <f t="shared" si="9"/>
        <v>1430.22</v>
      </c>
      <c r="BL151" s="13" t="s">
        <v>220</v>
      </c>
      <c r="BM151" s="145" t="s">
        <v>2328</v>
      </c>
    </row>
    <row r="152" spans="2:65" s="1" customFormat="1" ht="24.2" customHeight="1" x14ac:dyDescent="0.2">
      <c r="B152" s="25"/>
      <c r="C152" s="135" t="s">
        <v>206</v>
      </c>
      <c r="D152" s="135" t="s">
        <v>154</v>
      </c>
      <c r="E152" s="136" t="s">
        <v>2329</v>
      </c>
      <c r="F152" s="137" t="s">
        <v>2330</v>
      </c>
      <c r="G152" s="138" t="s">
        <v>214</v>
      </c>
      <c r="H152" s="139">
        <v>1</v>
      </c>
      <c r="I152" s="140">
        <v>220000</v>
      </c>
      <c r="J152" s="140">
        <f t="shared" si="0"/>
        <v>220000</v>
      </c>
      <c r="K152" s="141"/>
      <c r="L152" s="25"/>
      <c r="M152" s="142" t="s">
        <v>1</v>
      </c>
      <c r="N152" s="112" t="s">
        <v>38</v>
      </c>
      <c r="O152" s="143">
        <v>3.96</v>
      </c>
      <c r="P152" s="143">
        <f t="shared" si="1"/>
        <v>3.96</v>
      </c>
      <c r="Q152" s="143">
        <v>0.19120000000000001</v>
      </c>
      <c r="R152" s="143">
        <f t="shared" si="2"/>
        <v>0.19120000000000001</v>
      </c>
      <c r="S152" s="143">
        <v>0</v>
      </c>
      <c r="T152" s="144">
        <f t="shared" si="3"/>
        <v>0</v>
      </c>
      <c r="AR152" s="145" t="s">
        <v>220</v>
      </c>
      <c r="AT152" s="145" t="s">
        <v>154</v>
      </c>
      <c r="AU152" s="145" t="s">
        <v>82</v>
      </c>
      <c r="AY152" s="13" t="s">
        <v>151</v>
      </c>
      <c r="BE152" s="146">
        <f t="shared" si="4"/>
        <v>220000</v>
      </c>
      <c r="BF152" s="146">
        <f t="shared" si="5"/>
        <v>0</v>
      </c>
      <c r="BG152" s="146">
        <f t="shared" si="6"/>
        <v>0</v>
      </c>
      <c r="BH152" s="146">
        <f t="shared" si="7"/>
        <v>0</v>
      </c>
      <c r="BI152" s="146">
        <f t="shared" si="8"/>
        <v>0</v>
      </c>
      <c r="BJ152" s="13" t="s">
        <v>80</v>
      </c>
      <c r="BK152" s="146">
        <f t="shared" si="9"/>
        <v>220000</v>
      </c>
      <c r="BL152" s="13" t="s">
        <v>220</v>
      </c>
      <c r="BM152" s="145" t="s">
        <v>2331</v>
      </c>
    </row>
    <row r="153" spans="2:65" s="1" customFormat="1" ht="16.5" customHeight="1" x14ac:dyDescent="0.2">
      <c r="B153" s="25"/>
      <c r="C153" s="135" t="s">
        <v>211</v>
      </c>
      <c r="D153" s="135" t="s">
        <v>154</v>
      </c>
      <c r="E153" s="136" t="s">
        <v>2332</v>
      </c>
      <c r="F153" s="137" t="s">
        <v>2333</v>
      </c>
      <c r="G153" s="138" t="s">
        <v>214</v>
      </c>
      <c r="H153" s="139">
        <v>1</v>
      </c>
      <c r="I153" s="140">
        <v>45500</v>
      </c>
      <c r="J153" s="140">
        <f t="shared" si="0"/>
        <v>45500</v>
      </c>
      <c r="K153" s="141"/>
      <c r="L153" s="25"/>
      <c r="M153" s="142" t="s">
        <v>1</v>
      </c>
      <c r="N153" s="112" t="s">
        <v>38</v>
      </c>
      <c r="O153" s="143">
        <v>5.0250000000000004</v>
      </c>
      <c r="P153" s="143">
        <f t="shared" si="1"/>
        <v>5.0250000000000004</v>
      </c>
      <c r="Q153" s="143">
        <v>0.26072000000000001</v>
      </c>
      <c r="R153" s="143">
        <f t="shared" si="2"/>
        <v>0.26072000000000001</v>
      </c>
      <c r="S153" s="143">
        <v>0</v>
      </c>
      <c r="T153" s="144">
        <f t="shared" si="3"/>
        <v>0</v>
      </c>
      <c r="AR153" s="145" t="s">
        <v>220</v>
      </c>
      <c r="AT153" s="145" t="s">
        <v>154</v>
      </c>
      <c r="AU153" s="145" t="s">
        <v>82</v>
      </c>
      <c r="AY153" s="13" t="s">
        <v>151</v>
      </c>
      <c r="BE153" s="146">
        <f t="shared" si="4"/>
        <v>45500</v>
      </c>
      <c r="BF153" s="146">
        <f t="shared" si="5"/>
        <v>0</v>
      </c>
      <c r="BG153" s="146">
        <f t="shared" si="6"/>
        <v>0</v>
      </c>
      <c r="BH153" s="146">
        <f t="shared" si="7"/>
        <v>0</v>
      </c>
      <c r="BI153" s="146">
        <f t="shared" si="8"/>
        <v>0</v>
      </c>
      <c r="BJ153" s="13" t="s">
        <v>80</v>
      </c>
      <c r="BK153" s="146">
        <f t="shared" si="9"/>
        <v>45500</v>
      </c>
      <c r="BL153" s="13" t="s">
        <v>220</v>
      </c>
      <c r="BM153" s="145" t="s">
        <v>2334</v>
      </c>
    </row>
    <row r="154" spans="2:65" s="1" customFormat="1" ht="21.75" customHeight="1" x14ac:dyDescent="0.2">
      <c r="B154" s="25"/>
      <c r="C154" s="135" t="s">
        <v>8</v>
      </c>
      <c r="D154" s="135" t="s">
        <v>154</v>
      </c>
      <c r="E154" s="136" t="s">
        <v>2335</v>
      </c>
      <c r="F154" s="137" t="s">
        <v>2336</v>
      </c>
      <c r="G154" s="138" t="s">
        <v>214</v>
      </c>
      <c r="H154" s="139">
        <v>1</v>
      </c>
      <c r="I154" s="140">
        <v>11215.91</v>
      </c>
      <c r="J154" s="140">
        <f t="shared" si="0"/>
        <v>11215.91</v>
      </c>
      <c r="K154" s="141"/>
      <c r="L154" s="25"/>
      <c r="M154" s="142" t="s">
        <v>1</v>
      </c>
      <c r="N154" s="112" t="s">
        <v>38</v>
      </c>
      <c r="O154" s="143">
        <v>0.58299999999999996</v>
      </c>
      <c r="P154" s="143">
        <f t="shared" si="1"/>
        <v>0.58299999999999996</v>
      </c>
      <c r="Q154" s="143">
        <v>2.8000000000000001E-2</v>
      </c>
      <c r="R154" s="143">
        <f t="shared" si="2"/>
        <v>2.8000000000000001E-2</v>
      </c>
      <c r="S154" s="143">
        <v>0</v>
      </c>
      <c r="T154" s="144">
        <f t="shared" si="3"/>
        <v>0</v>
      </c>
      <c r="AR154" s="145" t="s">
        <v>220</v>
      </c>
      <c r="AT154" s="145" t="s">
        <v>154</v>
      </c>
      <c r="AU154" s="145" t="s">
        <v>82</v>
      </c>
      <c r="AY154" s="13" t="s">
        <v>151</v>
      </c>
      <c r="BE154" s="146">
        <f t="shared" si="4"/>
        <v>11215.91</v>
      </c>
      <c r="BF154" s="146">
        <f t="shared" si="5"/>
        <v>0</v>
      </c>
      <c r="BG154" s="146">
        <f t="shared" si="6"/>
        <v>0</v>
      </c>
      <c r="BH154" s="146">
        <f t="shared" si="7"/>
        <v>0</v>
      </c>
      <c r="BI154" s="146">
        <f t="shared" si="8"/>
        <v>0</v>
      </c>
      <c r="BJ154" s="13" t="s">
        <v>80</v>
      </c>
      <c r="BK154" s="146">
        <f t="shared" si="9"/>
        <v>11215.91</v>
      </c>
      <c r="BL154" s="13" t="s">
        <v>220</v>
      </c>
      <c r="BM154" s="145" t="s">
        <v>2337</v>
      </c>
    </row>
    <row r="155" spans="2:65" s="1" customFormat="1" ht="24.2" customHeight="1" x14ac:dyDescent="0.2">
      <c r="B155" s="25"/>
      <c r="C155" s="135" t="s">
        <v>220</v>
      </c>
      <c r="D155" s="135" t="s">
        <v>154</v>
      </c>
      <c r="E155" s="136" t="s">
        <v>2338</v>
      </c>
      <c r="F155" s="137" t="s">
        <v>2339</v>
      </c>
      <c r="G155" s="138" t="s">
        <v>209</v>
      </c>
      <c r="H155" s="139">
        <v>0.55200000000000005</v>
      </c>
      <c r="I155" s="140">
        <v>1897.65</v>
      </c>
      <c r="J155" s="140">
        <f t="shared" si="0"/>
        <v>1047.5</v>
      </c>
      <c r="K155" s="141"/>
      <c r="L155" s="25"/>
      <c r="M155" s="142" t="s">
        <v>1</v>
      </c>
      <c r="N155" s="112" t="s">
        <v>38</v>
      </c>
      <c r="O155" s="143">
        <v>4.093</v>
      </c>
      <c r="P155" s="143">
        <f t="shared" si="1"/>
        <v>2.2593360000000002</v>
      </c>
      <c r="Q155" s="143">
        <v>0</v>
      </c>
      <c r="R155" s="143">
        <f t="shared" si="2"/>
        <v>0</v>
      </c>
      <c r="S155" s="143">
        <v>0</v>
      </c>
      <c r="T155" s="144">
        <f t="shared" si="3"/>
        <v>0</v>
      </c>
      <c r="AR155" s="145" t="s">
        <v>220</v>
      </c>
      <c r="AT155" s="145" t="s">
        <v>154</v>
      </c>
      <c r="AU155" s="145" t="s">
        <v>82</v>
      </c>
      <c r="AY155" s="13" t="s">
        <v>151</v>
      </c>
      <c r="BE155" s="146">
        <f t="shared" si="4"/>
        <v>1047.5</v>
      </c>
      <c r="BF155" s="146">
        <f t="shared" si="5"/>
        <v>0</v>
      </c>
      <c r="BG155" s="146">
        <f t="shared" si="6"/>
        <v>0</v>
      </c>
      <c r="BH155" s="146">
        <f t="shared" si="7"/>
        <v>0</v>
      </c>
      <c r="BI155" s="146">
        <f t="shared" si="8"/>
        <v>0</v>
      </c>
      <c r="BJ155" s="13" t="s">
        <v>80</v>
      </c>
      <c r="BK155" s="146">
        <f t="shared" si="9"/>
        <v>1047.5</v>
      </c>
      <c r="BL155" s="13" t="s">
        <v>220</v>
      </c>
      <c r="BM155" s="145" t="s">
        <v>2340</v>
      </c>
    </row>
    <row r="156" spans="2:65" s="1" customFormat="1" ht="24.2" customHeight="1" x14ac:dyDescent="0.2">
      <c r="B156" s="25"/>
      <c r="C156" s="135" t="s">
        <v>224</v>
      </c>
      <c r="D156" s="135" t="s">
        <v>154</v>
      </c>
      <c r="E156" s="136" t="s">
        <v>2341</v>
      </c>
      <c r="F156" s="137" t="s">
        <v>2342</v>
      </c>
      <c r="G156" s="138" t="s">
        <v>209</v>
      </c>
      <c r="H156" s="139">
        <v>0.55200000000000005</v>
      </c>
      <c r="I156" s="140">
        <v>752.91</v>
      </c>
      <c r="J156" s="140">
        <f t="shared" si="0"/>
        <v>415.61</v>
      </c>
      <c r="K156" s="141"/>
      <c r="L156" s="25"/>
      <c r="M156" s="142" t="s">
        <v>1</v>
      </c>
      <c r="N156" s="112" t="s">
        <v>38</v>
      </c>
      <c r="O156" s="143">
        <v>1.77</v>
      </c>
      <c r="P156" s="143">
        <f t="shared" si="1"/>
        <v>0.97704000000000013</v>
      </c>
      <c r="Q156" s="143">
        <v>0</v>
      </c>
      <c r="R156" s="143">
        <f t="shared" si="2"/>
        <v>0</v>
      </c>
      <c r="S156" s="143">
        <v>0</v>
      </c>
      <c r="T156" s="144">
        <f t="shared" si="3"/>
        <v>0</v>
      </c>
      <c r="AR156" s="145" t="s">
        <v>220</v>
      </c>
      <c r="AT156" s="145" t="s">
        <v>154</v>
      </c>
      <c r="AU156" s="145" t="s">
        <v>82</v>
      </c>
      <c r="AY156" s="13" t="s">
        <v>151</v>
      </c>
      <c r="BE156" s="146">
        <f t="shared" si="4"/>
        <v>415.61</v>
      </c>
      <c r="BF156" s="146">
        <f t="shared" si="5"/>
        <v>0</v>
      </c>
      <c r="BG156" s="146">
        <f t="shared" si="6"/>
        <v>0</v>
      </c>
      <c r="BH156" s="146">
        <f t="shared" si="7"/>
        <v>0</v>
      </c>
      <c r="BI156" s="146">
        <f t="shared" si="8"/>
        <v>0</v>
      </c>
      <c r="BJ156" s="13" t="s">
        <v>80</v>
      </c>
      <c r="BK156" s="146">
        <f t="shared" si="9"/>
        <v>415.61</v>
      </c>
      <c r="BL156" s="13" t="s">
        <v>220</v>
      </c>
      <c r="BM156" s="145" t="s">
        <v>2343</v>
      </c>
    </row>
    <row r="157" spans="2:65" s="11" customFormat="1" ht="22.9" customHeight="1" x14ac:dyDescent="0.2">
      <c r="B157" s="124"/>
      <c r="D157" s="125" t="s">
        <v>72</v>
      </c>
      <c r="E157" s="133" t="s">
        <v>2344</v>
      </c>
      <c r="F157" s="133" t="s">
        <v>2345</v>
      </c>
      <c r="J157" s="134">
        <f>BK157</f>
        <v>393748.76999999996</v>
      </c>
      <c r="L157" s="124"/>
      <c r="M157" s="128"/>
      <c r="P157" s="129">
        <f>SUM(P158:P161)</f>
        <v>260.43462</v>
      </c>
      <c r="R157" s="129">
        <f>SUM(R158:R161)</f>
        <v>0.43318408847999995</v>
      </c>
      <c r="T157" s="130">
        <f>SUM(T158:T161)</f>
        <v>0</v>
      </c>
      <c r="AR157" s="125" t="s">
        <v>82</v>
      </c>
      <c r="AT157" s="131" t="s">
        <v>72</v>
      </c>
      <c r="AU157" s="131" t="s">
        <v>80</v>
      </c>
      <c r="AY157" s="125" t="s">
        <v>151</v>
      </c>
      <c r="BK157" s="132">
        <f>SUM(BK158:BK161)</f>
        <v>393748.76999999996</v>
      </c>
    </row>
    <row r="158" spans="2:65" s="1" customFormat="1" ht="24.2" customHeight="1" x14ac:dyDescent="0.2">
      <c r="B158" s="25"/>
      <c r="C158" s="135" t="s">
        <v>228</v>
      </c>
      <c r="D158" s="135" t="s">
        <v>154</v>
      </c>
      <c r="E158" s="136" t="s">
        <v>2346</v>
      </c>
      <c r="F158" s="137" t="s">
        <v>2347</v>
      </c>
      <c r="G158" s="138" t="s">
        <v>483</v>
      </c>
      <c r="H158" s="139">
        <v>445.15199999999999</v>
      </c>
      <c r="I158" s="140">
        <v>666.62</v>
      </c>
      <c r="J158" s="140">
        <f>ROUND(I158*H158,2)</f>
        <v>296747.23</v>
      </c>
      <c r="K158" s="141"/>
      <c r="L158" s="25"/>
      <c r="M158" s="142" t="s">
        <v>1</v>
      </c>
      <c r="N158" s="112" t="s">
        <v>38</v>
      </c>
      <c r="O158" s="143">
        <v>0.42599999999999999</v>
      </c>
      <c r="P158" s="143">
        <f>O158*H158</f>
        <v>189.63475199999999</v>
      </c>
      <c r="Q158" s="143">
        <v>7.3233499999999997E-4</v>
      </c>
      <c r="R158" s="143">
        <f>Q158*H158</f>
        <v>0.32600038991999997</v>
      </c>
      <c r="S158" s="143">
        <v>0</v>
      </c>
      <c r="T158" s="144">
        <f>S158*H158</f>
        <v>0</v>
      </c>
      <c r="AR158" s="145" t="s">
        <v>220</v>
      </c>
      <c r="AT158" s="145" t="s">
        <v>154</v>
      </c>
      <c r="AU158" s="145" t="s">
        <v>82</v>
      </c>
      <c r="AY158" s="13" t="s">
        <v>151</v>
      </c>
      <c r="BE158" s="146">
        <f>IF(N158="základní",J158,0)</f>
        <v>296747.23</v>
      </c>
      <c r="BF158" s="146">
        <f>IF(N158="snížená",J158,0)</f>
        <v>0</v>
      </c>
      <c r="BG158" s="146">
        <f>IF(N158="zákl. přenesená",J158,0)</f>
        <v>0</v>
      </c>
      <c r="BH158" s="146">
        <f>IF(N158="sníž. přenesená",J158,0)</f>
        <v>0</v>
      </c>
      <c r="BI158" s="146">
        <f>IF(N158="nulová",J158,0)</f>
        <v>0</v>
      </c>
      <c r="BJ158" s="13" t="s">
        <v>80</v>
      </c>
      <c r="BK158" s="146">
        <f>ROUND(I158*H158,2)</f>
        <v>296747.23</v>
      </c>
      <c r="BL158" s="13" t="s">
        <v>220</v>
      </c>
      <c r="BM158" s="145" t="s">
        <v>2348</v>
      </c>
    </row>
    <row r="159" spans="2:65" s="1" customFormat="1" ht="16.5" customHeight="1" x14ac:dyDescent="0.2">
      <c r="B159" s="25"/>
      <c r="C159" s="135" t="s">
        <v>232</v>
      </c>
      <c r="D159" s="135" t="s">
        <v>154</v>
      </c>
      <c r="E159" s="136" t="s">
        <v>2349</v>
      </c>
      <c r="F159" s="137" t="s">
        <v>2350</v>
      </c>
      <c r="G159" s="138" t="s">
        <v>483</v>
      </c>
      <c r="H159" s="139">
        <v>445.15199999999999</v>
      </c>
      <c r="I159" s="140">
        <v>25.53</v>
      </c>
      <c r="J159" s="140">
        <f>ROUND(I159*H159,2)</f>
        <v>11364.73</v>
      </c>
      <c r="K159" s="141"/>
      <c r="L159" s="25"/>
      <c r="M159" s="142" t="s">
        <v>1</v>
      </c>
      <c r="N159" s="112" t="s">
        <v>38</v>
      </c>
      <c r="O159" s="143">
        <v>3.7999999999999999E-2</v>
      </c>
      <c r="P159" s="143">
        <f>O159*H159</f>
        <v>16.915775999999997</v>
      </c>
      <c r="Q159" s="143">
        <v>0</v>
      </c>
      <c r="R159" s="143">
        <f>Q159*H159</f>
        <v>0</v>
      </c>
      <c r="S159" s="143">
        <v>0</v>
      </c>
      <c r="T159" s="144">
        <f>S159*H159</f>
        <v>0</v>
      </c>
      <c r="AR159" s="145" t="s">
        <v>220</v>
      </c>
      <c r="AT159" s="145" t="s">
        <v>154</v>
      </c>
      <c r="AU159" s="145" t="s">
        <v>82</v>
      </c>
      <c r="AY159" s="13" t="s">
        <v>151</v>
      </c>
      <c r="BE159" s="146">
        <f>IF(N159="základní",J159,0)</f>
        <v>11364.73</v>
      </c>
      <c r="BF159" s="146">
        <f>IF(N159="snížená",J159,0)</f>
        <v>0</v>
      </c>
      <c r="BG159" s="146">
        <f>IF(N159="zákl. přenesená",J159,0)</f>
        <v>0</v>
      </c>
      <c r="BH159" s="146">
        <f>IF(N159="sníž. přenesená",J159,0)</f>
        <v>0</v>
      </c>
      <c r="BI159" s="146">
        <f>IF(N159="nulová",J159,0)</f>
        <v>0</v>
      </c>
      <c r="BJ159" s="13" t="s">
        <v>80</v>
      </c>
      <c r="BK159" s="146">
        <f>ROUND(I159*H159,2)</f>
        <v>11364.73</v>
      </c>
      <c r="BL159" s="13" t="s">
        <v>220</v>
      </c>
      <c r="BM159" s="145" t="s">
        <v>2351</v>
      </c>
    </row>
    <row r="160" spans="2:65" s="1" customFormat="1" ht="33" customHeight="1" x14ac:dyDescent="0.2">
      <c r="B160" s="25"/>
      <c r="C160" s="135" t="s">
        <v>236</v>
      </c>
      <c r="D160" s="135" t="s">
        <v>154</v>
      </c>
      <c r="E160" s="136" t="s">
        <v>2352</v>
      </c>
      <c r="F160" s="137" t="s">
        <v>2353</v>
      </c>
      <c r="G160" s="138" t="s">
        <v>483</v>
      </c>
      <c r="H160" s="139">
        <v>445.15199999999999</v>
      </c>
      <c r="I160" s="140">
        <v>190.71</v>
      </c>
      <c r="J160" s="140">
        <f>ROUND(I160*H160,2)</f>
        <v>84894.94</v>
      </c>
      <c r="K160" s="141"/>
      <c r="L160" s="25"/>
      <c r="M160" s="142" t="s">
        <v>1</v>
      </c>
      <c r="N160" s="112" t="s">
        <v>38</v>
      </c>
      <c r="O160" s="143">
        <v>0.11799999999999999</v>
      </c>
      <c r="P160" s="143">
        <f>O160*H160</f>
        <v>52.527935999999997</v>
      </c>
      <c r="Q160" s="143">
        <v>2.4078000000000001E-4</v>
      </c>
      <c r="R160" s="143">
        <f>Q160*H160</f>
        <v>0.10718369856</v>
      </c>
      <c r="S160" s="143">
        <v>0</v>
      </c>
      <c r="T160" s="144">
        <f>S160*H160</f>
        <v>0</v>
      </c>
      <c r="AR160" s="145" t="s">
        <v>220</v>
      </c>
      <c r="AT160" s="145" t="s">
        <v>154</v>
      </c>
      <c r="AU160" s="145" t="s">
        <v>82</v>
      </c>
      <c r="AY160" s="13" t="s">
        <v>151</v>
      </c>
      <c r="BE160" s="146">
        <f>IF(N160="základní",J160,0)</f>
        <v>84894.94</v>
      </c>
      <c r="BF160" s="146">
        <f>IF(N160="snížená",J160,0)</f>
        <v>0</v>
      </c>
      <c r="BG160" s="146">
        <f>IF(N160="zákl. přenesená",J160,0)</f>
        <v>0</v>
      </c>
      <c r="BH160" s="146">
        <f>IF(N160="sníž. přenesená",J160,0)</f>
        <v>0</v>
      </c>
      <c r="BI160" s="146">
        <f>IF(N160="nulová",J160,0)</f>
        <v>0</v>
      </c>
      <c r="BJ160" s="13" t="s">
        <v>80</v>
      </c>
      <c r="BK160" s="146">
        <f>ROUND(I160*H160,2)</f>
        <v>84894.94</v>
      </c>
      <c r="BL160" s="13" t="s">
        <v>220</v>
      </c>
      <c r="BM160" s="145" t="s">
        <v>2354</v>
      </c>
    </row>
    <row r="161" spans="2:65" s="1" customFormat="1" ht="24.2" customHeight="1" x14ac:dyDescent="0.2">
      <c r="B161" s="25"/>
      <c r="C161" s="135" t="s">
        <v>7</v>
      </c>
      <c r="D161" s="135" t="s">
        <v>154</v>
      </c>
      <c r="E161" s="136" t="s">
        <v>2355</v>
      </c>
      <c r="F161" s="137" t="s">
        <v>2356</v>
      </c>
      <c r="G161" s="138" t="s">
        <v>209</v>
      </c>
      <c r="H161" s="139">
        <v>0.433</v>
      </c>
      <c r="I161" s="140">
        <v>1713.33</v>
      </c>
      <c r="J161" s="140">
        <f>ROUND(I161*H161,2)</f>
        <v>741.87</v>
      </c>
      <c r="K161" s="141"/>
      <c r="L161" s="25"/>
      <c r="M161" s="142" t="s">
        <v>1</v>
      </c>
      <c r="N161" s="112" t="s">
        <v>38</v>
      </c>
      <c r="O161" s="143">
        <v>3.1320000000000001</v>
      </c>
      <c r="P161" s="143">
        <f>O161*H161</f>
        <v>1.3561560000000001</v>
      </c>
      <c r="Q161" s="143">
        <v>0</v>
      </c>
      <c r="R161" s="143">
        <f>Q161*H161</f>
        <v>0</v>
      </c>
      <c r="S161" s="143">
        <v>0</v>
      </c>
      <c r="T161" s="144">
        <f>S161*H161</f>
        <v>0</v>
      </c>
      <c r="AR161" s="145" t="s">
        <v>220</v>
      </c>
      <c r="AT161" s="145" t="s">
        <v>154</v>
      </c>
      <c r="AU161" s="145" t="s">
        <v>82</v>
      </c>
      <c r="AY161" s="13" t="s">
        <v>151</v>
      </c>
      <c r="BE161" s="146">
        <f>IF(N161="základní",J161,0)</f>
        <v>741.87</v>
      </c>
      <c r="BF161" s="146">
        <f>IF(N161="snížená",J161,0)</f>
        <v>0</v>
      </c>
      <c r="BG161" s="146">
        <f>IF(N161="zákl. přenesená",J161,0)</f>
        <v>0</v>
      </c>
      <c r="BH161" s="146">
        <f>IF(N161="sníž. přenesená",J161,0)</f>
        <v>0</v>
      </c>
      <c r="BI161" s="146">
        <f>IF(N161="nulová",J161,0)</f>
        <v>0</v>
      </c>
      <c r="BJ161" s="13" t="s">
        <v>80</v>
      </c>
      <c r="BK161" s="146">
        <f>ROUND(I161*H161,2)</f>
        <v>741.87</v>
      </c>
      <c r="BL161" s="13" t="s">
        <v>220</v>
      </c>
      <c r="BM161" s="145" t="s">
        <v>2357</v>
      </c>
    </row>
    <row r="162" spans="2:65" s="11" customFormat="1" ht="22.9" customHeight="1" x14ac:dyDescent="0.2">
      <c r="B162" s="124"/>
      <c r="D162" s="125" t="s">
        <v>72</v>
      </c>
      <c r="E162" s="133" t="s">
        <v>2358</v>
      </c>
      <c r="F162" s="133" t="s">
        <v>2359</v>
      </c>
      <c r="J162" s="134">
        <f>BK162</f>
        <v>46234.74</v>
      </c>
      <c r="L162" s="124"/>
      <c r="M162" s="128"/>
      <c r="P162" s="129">
        <f>SUM(P163:P172)</f>
        <v>9.6029999999999998</v>
      </c>
      <c r="R162" s="129">
        <f>SUM(R163:R172)</f>
        <v>2.5948735999999993E-2</v>
      </c>
      <c r="T162" s="130">
        <f>SUM(T163:T172)</f>
        <v>0</v>
      </c>
      <c r="AR162" s="125" t="s">
        <v>82</v>
      </c>
      <c r="AT162" s="131" t="s">
        <v>72</v>
      </c>
      <c r="AU162" s="131" t="s">
        <v>80</v>
      </c>
      <c r="AY162" s="125" t="s">
        <v>151</v>
      </c>
      <c r="BK162" s="132">
        <f>SUM(BK163:BK172)</f>
        <v>46234.74</v>
      </c>
    </row>
    <row r="163" spans="2:65" s="1" customFormat="1" ht="24.2" customHeight="1" x14ac:dyDescent="0.2">
      <c r="B163" s="25"/>
      <c r="C163" s="135" t="s">
        <v>243</v>
      </c>
      <c r="D163" s="135" t="s">
        <v>154</v>
      </c>
      <c r="E163" s="136" t="s">
        <v>2360</v>
      </c>
      <c r="F163" s="137" t="s">
        <v>2361</v>
      </c>
      <c r="G163" s="138" t="s">
        <v>157</v>
      </c>
      <c r="H163" s="139">
        <v>5</v>
      </c>
      <c r="I163" s="140">
        <v>259.32</v>
      </c>
      <c r="J163" s="140">
        <f t="shared" ref="J163:J172" si="10">ROUND(I163*H163,2)</f>
        <v>1296.5999999999999</v>
      </c>
      <c r="K163" s="141"/>
      <c r="L163" s="25"/>
      <c r="M163" s="142" t="s">
        <v>1</v>
      </c>
      <c r="N163" s="112" t="s">
        <v>38</v>
      </c>
      <c r="O163" s="143">
        <v>6.6000000000000003E-2</v>
      </c>
      <c r="P163" s="143">
        <f t="shared" ref="P163:P172" si="11">O163*H163</f>
        <v>0.33</v>
      </c>
      <c r="Q163" s="143">
        <v>2.3125399999999999E-4</v>
      </c>
      <c r="R163" s="143">
        <f t="shared" ref="R163:R172" si="12">Q163*H163</f>
        <v>1.15627E-3</v>
      </c>
      <c r="S163" s="143">
        <v>0</v>
      </c>
      <c r="T163" s="144">
        <f t="shared" ref="T163:T172" si="13">S163*H163</f>
        <v>0</v>
      </c>
      <c r="AR163" s="145" t="s">
        <v>220</v>
      </c>
      <c r="AT163" s="145" t="s">
        <v>154</v>
      </c>
      <c r="AU163" s="145" t="s">
        <v>82</v>
      </c>
      <c r="AY163" s="13" t="s">
        <v>151</v>
      </c>
      <c r="BE163" s="146">
        <f t="shared" ref="BE163:BE172" si="14">IF(N163="základní",J163,0)</f>
        <v>1296.5999999999999</v>
      </c>
      <c r="BF163" s="146">
        <f t="shared" ref="BF163:BF172" si="15">IF(N163="snížená",J163,0)</f>
        <v>0</v>
      </c>
      <c r="BG163" s="146">
        <f t="shared" ref="BG163:BG172" si="16">IF(N163="zákl. přenesená",J163,0)</f>
        <v>0</v>
      </c>
      <c r="BH163" s="146">
        <f t="shared" ref="BH163:BH172" si="17">IF(N163="sníž. přenesená",J163,0)</f>
        <v>0</v>
      </c>
      <c r="BI163" s="146">
        <f t="shared" ref="BI163:BI172" si="18">IF(N163="nulová",J163,0)</f>
        <v>0</v>
      </c>
      <c r="BJ163" s="13" t="s">
        <v>80</v>
      </c>
      <c r="BK163" s="146">
        <f t="shared" ref="BK163:BK172" si="19">ROUND(I163*H163,2)</f>
        <v>1296.5999999999999</v>
      </c>
      <c r="BL163" s="13" t="s">
        <v>220</v>
      </c>
      <c r="BM163" s="145" t="s">
        <v>2362</v>
      </c>
    </row>
    <row r="164" spans="2:65" s="1" customFormat="1" ht="24.2" customHeight="1" x14ac:dyDescent="0.2">
      <c r="B164" s="25"/>
      <c r="C164" s="135" t="s">
        <v>247</v>
      </c>
      <c r="D164" s="135" t="s">
        <v>154</v>
      </c>
      <c r="E164" s="136" t="s">
        <v>2363</v>
      </c>
      <c r="F164" s="137" t="s">
        <v>2364</v>
      </c>
      <c r="G164" s="138" t="s">
        <v>157</v>
      </c>
      <c r="H164" s="139">
        <v>2</v>
      </c>
      <c r="I164" s="140">
        <v>3533.91</v>
      </c>
      <c r="J164" s="140">
        <f t="shared" si="10"/>
        <v>7067.82</v>
      </c>
      <c r="K164" s="141"/>
      <c r="L164" s="25"/>
      <c r="M164" s="142" t="s">
        <v>1</v>
      </c>
      <c r="N164" s="112" t="s">
        <v>38</v>
      </c>
      <c r="O164" s="143">
        <v>0.26800000000000002</v>
      </c>
      <c r="P164" s="143">
        <f t="shared" si="11"/>
        <v>0.53600000000000003</v>
      </c>
      <c r="Q164" s="143">
        <v>9.7000000000000005E-4</v>
      </c>
      <c r="R164" s="143">
        <f t="shared" si="12"/>
        <v>1.9400000000000001E-3</v>
      </c>
      <c r="S164" s="143">
        <v>0</v>
      </c>
      <c r="T164" s="144">
        <f t="shared" si="13"/>
        <v>0</v>
      </c>
      <c r="AR164" s="145" t="s">
        <v>220</v>
      </c>
      <c r="AT164" s="145" t="s">
        <v>154</v>
      </c>
      <c r="AU164" s="145" t="s">
        <v>82</v>
      </c>
      <c r="AY164" s="13" t="s">
        <v>151</v>
      </c>
      <c r="BE164" s="146">
        <f t="shared" si="14"/>
        <v>7067.82</v>
      </c>
      <c r="BF164" s="146">
        <f t="shared" si="15"/>
        <v>0</v>
      </c>
      <c r="BG164" s="146">
        <f t="shared" si="16"/>
        <v>0</v>
      </c>
      <c r="BH164" s="146">
        <f t="shared" si="17"/>
        <v>0</v>
      </c>
      <c r="BI164" s="146">
        <f t="shared" si="18"/>
        <v>0</v>
      </c>
      <c r="BJ164" s="13" t="s">
        <v>80</v>
      </c>
      <c r="BK164" s="146">
        <f t="shared" si="19"/>
        <v>7067.82</v>
      </c>
      <c r="BL164" s="13" t="s">
        <v>220</v>
      </c>
      <c r="BM164" s="145" t="s">
        <v>2365</v>
      </c>
    </row>
    <row r="165" spans="2:65" s="1" customFormat="1" ht="24.2" customHeight="1" x14ac:dyDescent="0.2">
      <c r="B165" s="25"/>
      <c r="C165" s="135" t="s">
        <v>251</v>
      </c>
      <c r="D165" s="135" t="s">
        <v>154</v>
      </c>
      <c r="E165" s="136" t="s">
        <v>2366</v>
      </c>
      <c r="F165" s="137" t="s">
        <v>2367</v>
      </c>
      <c r="G165" s="138" t="s">
        <v>157</v>
      </c>
      <c r="H165" s="139">
        <v>36</v>
      </c>
      <c r="I165" s="140">
        <v>424.25</v>
      </c>
      <c r="J165" s="140">
        <f t="shared" si="10"/>
        <v>15273</v>
      </c>
      <c r="K165" s="141"/>
      <c r="L165" s="25"/>
      <c r="M165" s="142" t="s">
        <v>1</v>
      </c>
      <c r="N165" s="112" t="s">
        <v>38</v>
      </c>
      <c r="O165" s="143">
        <v>3.5000000000000003E-2</v>
      </c>
      <c r="P165" s="143">
        <f t="shared" si="11"/>
        <v>1.2600000000000002</v>
      </c>
      <c r="Q165" s="143">
        <v>1.3999999999999999E-4</v>
      </c>
      <c r="R165" s="143">
        <f t="shared" si="12"/>
        <v>5.0399999999999993E-3</v>
      </c>
      <c r="S165" s="143">
        <v>0</v>
      </c>
      <c r="T165" s="144">
        <f t="shared" si="13"/>
        <v>0</v>
      </c>
      <c r="AR165" s="145" t="s">
        <v>220</v>
      </c>
      <c r="AT165" s="145" t="s">
        <v>154</v>
      </c>
      <c r="AU165" s="145" t="s">
        <v>82</v>
      </c>
      <c r="AY165" s="13" t="s">
        <v>151</v>
      </c>
      <c r="BE165" s="146">
        <f t="shared" si="14"/>
        <v>15273</v>
      </c>
      <c r="BF165" s="146">
        <f t="shared" si="15"/>
        <v>0</v>
      </c>
      <c r="BG165" s="146">
        <f t="shared" si="16"/>
        <v>0</v>
      </c>
      <c r="BH165" s="146">
        <f t="shared" si="17"/>
        <v>0</v>
      </c>
      <c r="BI165" s="146">
        <f t="shared" si="18"/>
        <v>0</v>
      </c>
      <c r="BJ165" s="13" t="s">
        <v>80</v>
      </c>
      <c r="BK165" s="146">
        <f t="shared" si="19"/>
        <v>15273</v>
      </c>
      <c r="BL165" s="13" t="s">
        <v>220</v>
      </c>
      <c r="BM165" s="145" t="s">
        <v>2368</v>
      </c>
    </row>
    <row r="166" spans="2:65" s="1" customFormat="1" ht="21.75" customHeight="1" x14ac:dyDescent="0.2">
      <c r="B166" s="25"/>
      <c r="C166" s="135" t="s">
        <v>255</v>
      </c>
      <c r="D166" s="135" t="s">
        <v>154</v>
      </c>
      <c r="E166" s="136" t="s">
        <v>2369</v>
      </c>
      <c r="F166" s="137" t="s">
        <v>2370</v>
      </c>
      <c r="G166" s="138" t="s">
        <v>157</v>
      </c>
      <c r="H166" s="139">
        <v>5</v>
      </c>
      <c r="I166" s="140">
        <v>378.11</v>
      </c>
      <c r="J166" s="140">
        <f t="shared" si="10"/>
        <v>1890.55</v>
      </c>
      <c r="K166" s="141"/>
      <c r="L166" s="25"/>
      <c r="M166" s="142" t="s">
        <v>1</v>
      </c>
      <c r="N166" s="112" t="s">
        <v>38</v>
      </c>
      <c r="O166" s="143">
        <v>0.20599999999999999</v>
      </c>
      <c r="P166" s="143">
        <f t="shared" si="11"/>
        <v>1.03</v>
      </c>
      <c r="Q166" s="143">
        <v>1.7956999999999999E-4</v>
      </c>
      <c r="R166" s="143">
        <f t="shared" si="12"/>
        <v>8.9784999999999995E-4</v>
      </c>
      <c r="S166" s="143">
        <v>0</v>
      </c>
      <c r="T166" s="144">
        <f t="shared" si="13"/>
        <v>0</v>
      </c>
      <c r="AR166" s="145" t="s">
        <v>220</v>
      </c>
      <c r="AT166" s="145" t="s">
        <v>154</v>
      </c>
      <c r="AU166" s="145" t="s">
        <v>82</v>
      </c>
      <c r="AY166" s="13" t="s">
        <v>151</v>
      </c>
      <c r="BE166" s="146">
        <f t="shared" si="14"/>
        <v>1890.55</v>
      </c>
      <c r="BF166" s="146">
        <f t="shared" si="15"/>
        <v>0</v>
      </c>
      <c r="BG166" s="146">
        <f t="shared" si="16"/>
        <v>0</v>
      </c>
      <c r="BH166" s="146">
        <f t="shared" si="17"/>
        <v>0</v>
      </c>
      <c r="BI166" s="146">
        <f t="shared" si="18"/>
        <v>0</v>
      </c>
      <c r="BJ166" s="13" t="s">
        <v>80</v>
      </c>
      <c r="BK166" s="146">
        <f t="shared" si="19"/>
        <v>1890.55</v>
      </c>
      <c r="BL166" s="13" t="s">
        <v>220</v>
      </c>
      <c r="BM166" s="145" t="s">
        <v>2371</v>
      </c>
    </row>
    <row r="167" spans="2:65" s="1" customFormat="1" ht="21.75" customHeight="1" x14ac:dyDescent="0.2">
      <c r="B167" s="25"/>
      <c r="C167" s="135" t="s">
        <v>259</v>
      </c>
      <c r="D167" s="135" t="s">
        <v>154</v>
      </c>
      <c r="E167" s="136" t="s">
        <v>2372</v>
      </c>
      <c r="F167" s="137" t="s">
        <v>2373</v>
      </c>
      <c r="G167" s="138" t="s">
        <v>157</v>
      </c>
      <c r="H167" s="139">
        <v>36</v>
      </c>
      <c r="I167" s="140">
        <v>236.21</v>
      </c>
      <c r="J167" s="140">
        <f t="shared" si="10"/>
        <v>8503.56</v>
      </c>
      <c r="K167" s="141"/>
      <c r="L167" s="25"/>
      <c r="M167" s="142" t="s">
        <v>1</v>
      </c>
      <c r="N167" s="112" t="s">
        <v>38</v>
      </c>
      <c r="O167" s="143">
        <v>8.2000000000000003E-2</v>
      </c>
      <c r="P167" s="143">
        <f t="shared" si="11"/>
        <v>2.952</v>
      </c>
      <c r="Q167" s="143">
        <v>2.7403699999999998E-4</v>
      </c>
      <c r="R167" s="143">
        <f t="shared" si="12"/>
        <v>9.8653319999999992E-3</v>
      </c>
      <c r="S167" s="143">
        <v>0</v>
      </c>
      <c r="T167" s="144">
        <f t="shared" si="13"/>
        <v>0</v>
      </c>
      <c r="AR167" s="145" t="s">
        <v>220</v>
      </c>
      <c r="AT167" s="145" t="s">
        <v>154</v>
      </c>
      <c r="AU167" s="145" t="s">
        <v>82</v>
      </c>
      <c r="AY167" s="13" t="s">
        <v>151</v>
      </c>
      <c r="BE167" s="146">
        <f t="shared" si="14"/>
        <v>8503.56</v>
      </c>
      <c r="BF167" s="146">
        <f t="shared" si="15"/>
        <v>0</v>
      </c>
      <c r="BG167" s="146">
        <f t="shared" si="16"/>
        <v>0</v>
      </c>
      <c r="BH167" s="146">
        <f t="shared" si="17"/>
        <v>0</v>
      </c>
      <c r="BI167" s="146">
        <f t="shared" si="18"/>
        <v>0</v>
      </c>
      <c r="BJ167" s="13" t="s">
        <v>80</v>
      </c>
      <c r="BK167" s="146">
        <f t="shared" si="19"/>
        <v>8503.56</v>
      </c>
      <c r="BL167" s="13" t="s">
        <v>220</v>
      </c>
      <c r="BM167" s="145" t="s">
        <v>2374</v>
      </c>
    </row>
    <row r="168" spans="2:65" s="1" customFormat="1" ht="24.2" customHeight="1" x14ac:dyDescent="0.2">
      <c r="B168" s="25"/>
      <c r="C168" s="135" t="s">
        <v>265</v>
      </c>
      <c r="D168" s="135" t="s">
        <v>154</v>
      </c>
      <c r="E168" s="136" t="s">
        <v>2375</v>
      </c>
      <c r="F168" s="137" t="s">
        <v>2376</v>
      </c>
      <c r="G168" s="138" t="s">
        <v>157</v>
      </c>
      <c r="H168" s="139">
        <v>4</v>
      </c>
      <c r="I168" s="140">
        <v>265.48</v>
      </c>
      <c r="J168" s="140">
        <f t="shared" si="10"/>
        <v>1061.92</v>
      </c>
      <c r="K168" s="141"/>
      <c r="L168" s="25"/>
      <c r="M168" s="142" t="s">
        <v>1</v>
      </c>
      <c r="N168" s="112" t="s">
        <v>38</v>
      </c>
      <c r="O168" s="143">
        <v>8.2000000000000003E-2</v>
      </c>
      <c r="P168" s="143">
        <f t="shared" si="11"/>
        <v>0.32800000000000001</v>
      </c>
      <c r="Q168" s="143">
        <v>2.1956999999999999E-4</v>
      </c>
      <c r="R168" s="143">
        <f t="shared" si="12"/>
        <v>8.7827999999999995E-4</v>
      </c>
      <c r="S168" s="143">
        <v>0</v>
      </c>
      <c r="T168" s="144">
        <f t="shared" si="13"/>
        <v>0</v>
      </c>
      <c r="AR168" s="145" t="s">
        <v>220</v>
      </c>
      <c r="AT168" s="145" t="s">
        <v>154</v>
      </c>
      <c r="AU168" s="145" t="s">
        <v>82</v>
      </c>
      <c r="AY168" s="13" t="s">
        <v>151</v>
      </c>
      <c r="BE168" s="146">
        <f t="shared" si="14"/>
        <v>1061.92</v>
      </c>
      <c r="BF168" s="146">
        <f t="shared" si="15"/>
        <v>0</v>
      </c>
      <c r="BG168" s="146">
        <f t="shared" si="16"/>
        <v>0</v>
      </c>
      <c r="BH168" s="146">
        <f t="shared" si="17"/>
        <v>0</v>
      </c>
      <c r="BI168" s="146">
        <f t="shared" si="18"/>
        <v>0</v>
      </c>
      <c r="BJ168" s="13" t="s">
        <v>80</v>
      </c>
      <c r="BK168" s="146">
        <f t="shared" si="19"/>
        <v>1061.92</v>
      </c>
      <c r="BL168" s="13" t="s">
        <v>220</v>
      </c>
      <c r="BM168" s="145" t="s">
        <v>2377</v>
      </c>
    </row>
    <row r="169" spans="2:65" s="1" customFormat="1" ht="21.75" customHeight="1" x14ac:dyDescent="0.2">
      <c r="B169" s="25"/>
      <c r="C169" s="135" t="s">
        <v>269</v>
      </c>
      <c r="D169" s="135" t="s">
        <v>154</v>
      </c>
      <c r="E169" s="136" t="s">
        <v>2378</v>
      </c>
      <c r="F169" s="137" t="s">
        <v>2379</v>
      </c>
      <c r="G169" s="138" t="s">
        <v>157</v>
      </c>
      <c r="H169" s="139">
        <v>10</v>
      </c>
      <c r="I169" s="140">
        <v>392.81</v>
      </c>
      <c r="J169" s="140">
        <f t="shared" si="10"/>
        <v>3928.1</v>
      </c>
      <c r="K169" s="141"/>
      <c r="L169" s="25"/>
      <c r="M169" s="142" t="s">
        <v>1</v>
      </c>
      <c r="N169" s="112" t="s">
        <v>38</v>
      </c>
      <c r="O169" s="143">
        <v>0.2</v>
      </c>
      <c r="P169" s="143">
        <f t="shared" si="11"/>
        <v>2</v>
      </c>
      <c r="Q169" s="143">
        <v>3.3956999999999998E-4</v>
      </c>
      <c r="R169" s="143">
        <f t="shared" si="12"/>
        <v>3.3956999999999998E-3</v>
      </c>
      <c r="S169" s="143">
        <v>0</v>
      </c>
      <c r="T169" s="144">
        <f t="shared" si="13"/>
        <v>0</v>
      </c>
      <c r="AR169" s="145" t="s">
        <v>220</v>
      </c>
      <c r="AT169" s="145" t="s">
        <v>154</v>
      </c>
      <c r="AU169" s="145" t="s">
        <v>82</v>
      </c>
      <c r="AY169" s="13" t="s">
        <v>151</v>
      </c>
      <c r="BE169" s="146">
        <f t="shared" si="14"/>
        <v>3928.1</v>
      </c>
      <c r="BF169" s="146">
        <f t="shared" si="15"/>
        <v>0</v>
      </c>
      <c r="BG169" s="146">
        <f t="shared" si="16"/>
        <v>0</v>
      </c>
      <c r="BH169" s="146">
        <f t="shared" si="17"/>
        <v>0</v>
      </c>
      <c r="BI169" s="146">
        <f t="shared" si="18"/>
        <v>0</v>
      </c>
      <c r="BJ169" s="13" t="s">
        <v>80</v>
      </c>
      <c r="BK169" s="146">
        <f t="shared" si="19"/>
        <v>3928.1</v>
      </c>
      <c r="BL169" s="13" t="s">
        <v>220</v>
      </c>
      <c r="BM169" s="145" t="s">
        <v>2380</v>
      </c>
    </row>
    <row r="170" spans="2:65" s="1" customFormat="1" ht="24.2" customHeight="1" x14ac:dyDescent="0.2">
      <c r="B170" s="25"/>
      <c r="C170" s="135" t="s">
        <v>273</v>
      </c>
      <c r="D170" s="135" t="s">
        <v>154</v>
      </c>
      <c r="E170" s="136" t="s">
        <v>2381</v>
      </c>
      <c r="F170" s="137" t="s">
        <v>2382</v>
      </c>
      <c r="G170" s="138" t="s">
        <v>157</v>
      </c>
      <c r="H170" s="139">
        <v>1</v>
      </c>
      <c r="I170" s="140">
        <v>5852.55</v>
      </c>
      <c r="J170" s="140">
        <f t="shared" si="10"/>
        <v>5852.55</v>
      </c>
      <c r="K170" s="141"/>
      <c r="L170" s="25"/>
      <c r="M170" s="142" t="s">
        <v>1</v>
      </c>
      <c r="N170" s="112" t="s">
        <v>38</v>
      </c>
      <c r="O170" s="143">
        <v>0.34</v>
      </c>
      <c r="P170" s="143">
        <f t="shared" si="11"/>
        <v>0.34</v>
      </c>
      <c r="Q170" s="143">
        <v>1.7201639999999999E-3</v>
      </c>
      <c r="R170" s="143">
        <f t="shared" si="12"/>
        <v>1.7201639999999999E-3</v>
      </c>
      <c r="S170" s="143">
        <v>0</v>
      </c>
      <c r="T170" s="144">
        <f t="shared" si="13"/>
        <v>0</v>
      </c>
      <c r="AR170" s="145" t="s">
        <v>220</v>
      </c>
      <c r="AT170" s="145" t="s">
        <v>154</v>
      </c>
      <c r="AU170" s="145" t="s">
        <v>82</v>
      </c>
      <c r="AY170" s="13" t="s">
        <v>151</v>
      </c>
      <c r="BE170" s="146">
        <f t="shared" si="14"/>
        <v>5852.55</v>
      </c>
      <c r="BF170" s="146">
        <f t="shared" si="15"/>
        <v>0</v>
      </c>
      <c r="BG170" s="146">
        <f t="shared" si="16"/>
        <v>0</v>
      </c>
      <c r="BH170" s="146">
        <f t="shared" si="17"/>
        <v>0</v>
      </c>
      <c r="BI170" s="146">
        <f t="shared" si="18"/>
        <v>0</v>
      </c>
      <c r="BJ170" s="13" t="s">
        <v>80</v>
      </c>
      <c r="BK170" s="146">
        <f t="shared" si="19"/>
        <v>5852.55</v>
      </c>
      <c r="BL170" s="13" t="s">
        <v>220</v>
      </c>
      <c r="BM170" s="145" t="s">
        <v>2383</v>
      </c>
    </row>
    <row r="171" spans="2:65" s="1" customFormat="1" ht="24.2" customHeight="1" x14ac:dyDescent="0.2">
      <c r="B171" s="25"/>
      <c r="C171" s="135" t="s">
        <v>278</v>
      </c>
      <c r="D171" s="135" t="s">
        <v>154</v>
      </c>
      <c r="E171" s="136" t="s">
        <v>2384</v>
      </c>
      <c r="F171" s="137" t="s">
        <v>2385</v>
      </c>
      <c r="G171" s="138" t="s">
        <v>157</v>
      </c>
      <c r="H171" s="139">
        <v>2</v>
      </c>
      <c r="I171" s="140">
        <v>667.13</v>
      </c>
      <c r="J171" s="140">
        <f t="shared" si="10"/>
        <v>1334.26</v>
      </c>
      <c r="K171" s="141"/>
      <c r="L171" s="25"/>
      <c r="M171" s="142" t="s">
        <v>1</v>
      </c>
      <c r="N171" s="112" t="s">
        <v>38</v>
      </c>
      <c r="O171" s="143">
        <v>0.38100000000000001</v>
      </c>
      <c r="P171" s="143">
        <f t="shared" si="11"/>
        <v>0.76200000000000001</v>
      </c>
      <c r="Q171" s="143">
        <v>5.2756999999999999E-4</v>
      </c>
      <c r="R171" s="143">
        <f t="shared" si="12"/>
        <v>1.05514E-3</v>
      </c>
      <c r="S171" s="143">
        <v>0</v>
      </c>
      <c r="T171" s="144">
        <f t="shared" si="13"/>
        <v>0</v>
      </c>
      <c r="AR171" s="145" t="s">
        <v>220</v>
      </c>
      <c r="AT171" s="145" t="s">
        <v>154</v>
      </c>
      <c r="AU171" s="145" t="s">
        <v>82</v>
      </c>
      <c r="AY171" s="13" t="s">
        <v>151</v>
      </c>
      <c r="BE171" s="146">
        <f t="shared" si="14"/>
        <v>1334.26</v>
      </c>
      <c r="BF171" s="146">
        <f t="shared" si="15"/>
        <v>0</v>
      </c>
      <c r="BG171" s="146">
        <f t="shared" si="16"/>
        <v>0</v>
      </c>
      <c r="BH171" s="146">
        <f t="shared" si="17"/>
        <v>0</v>
      </c>
      <c r="BI171" s="146">
        <f t="shared" si="18"/>
        <v>0</v>
      </c>
      <c r="BJ171" s="13" t="s">
        <v>80</v>
      </c>
      <c r="BK171" s="146">
        <f t="shared" si="19"/>
        <v>1334.26</v>
      </c>
      <c r="BL171" s="13" t="s">
        <v>220</v>
      </c>
      <c r="BM171" s="145" t="s">
        <v>2386</v>
      </c>
    </row>
    <row r="172" spans="2:65" s="1" customFormat="1" ht="21.75" customHeight="1" x14ac:dyDescent="0.2">
      <c r="B172" s="25"/>
      <c r="C172" s="135" t="s">
        <v>282</v>
      </c>
      <c r="D172" s="135" t="s">
        <v>154</v>
      </c>
      <c r="E172" s="136" t="s">
        <v>2387</v>
      </c>
      <c r="F172" s="137" t="s">
        <v>2388</v>
      </c>
      <c r="G172" s="138" t="s">
        <v>209</v>
      </c>
      <c r="H172" s="139">
        <v>2.5999999999999999E-2</v>
      </c>
      <c r="I172" s="140">
        <v>1014.72</v>
      </c>
      <c r="J172" s="140">
        <f t="shared" si="10"/>
        <v>26.38</v>
      </c>
      <c r="K172" s="141"/>
      <c r="L172" s="25"/>
      <c r="M172" s="142" t="s">
        <v>1</v>
      </c>
      <c r="N172" s="112" t="s">
        <v>38</v>
      </c>
      <c r="O172" s="143">
        <v>2.5</v>
      </c>
      <c r="P172" s="143">
        <f t="shared" si="11"/>
        <v>6.5000000000000002E-2</v>
      </c>
      <c r="Q172" s="143">
        <v>0</v>
      </c>
      <c r="R172" s="143">
        <f t="shared" si="12"/>
        <v>0</v>
      </c>
      <c r="S172" s="143">
        <v>0</v>
      </c>
      <c r="T172" s="144">
        <f t="shared" si="13"/>
        <v>0</v>
      </c>
      <c r="AR172" s="145" t="s">
        <v>220</v>
      </c>
      <c r="AT172" s="145" t="s">
        <v>154</v>
      </c>
      <c r="AU172" s="145" t="s">
        <v>82</v>
      </c>
      <c r="AY172" s="13" t="s">
        <v>151</v>
      </c>
      <c r="BE172" s="146">
        <f t="shared" si="14"/>
        <v>26.38</v>
      </c>
      <c r="BF172" s="146">
        <f t="shared" si="15"/>
        <v>0</v>
      </c>
      <c r="BG172" s="146">
        <f t="shared" si="16"/>
        <v>0</v>
      </c>
      <c r="BH172" s="146">
        <f t="shared" si="17"/>
        <v>0</v>
      </c>
      <c r="BI172" s="146">
        <f t="shared" si="18"/>
        <v>0</v>
      </c>
      <c r="BJ172" s="13" t="s">
        <v>80</v>
      </c>
      <c r="BK172" s="146">
        <f t="shared" si="19"/>
        <v>26.38</v>
      </c>
      <c r="BL172" s="13" t="s">
        <v>220</v>
      </c>
      <c r="BM172" s="145" t="s">
        <v>2389</v>
      </c>
    </row>
    <row r="173" spans="2:65" s="11" customFormat="1" ht="22.9" customHeight="1" x14ac:dyDescent="0.2">
      <c r="B173" s="124"/>
      <c r="D173" s="125" t="s">
        <v>72</v>
      </c>
      <c r="E173" s="133" t="s">
        <v>2390</v>
      </c>
      <c r="F173" s="133" t="s">
        <v>2391</v>
      </c>
      <c r="J173" s="134">
        <f>BK173</f>
        <v>256236.28</v>
      </c>
      <c r="L173" s="124"/>
      <c r="M173" s="128"/>
      <c r="P173" s="129">
        <f>SUM(P174:P181)</f>
        <v>14.403799999999999</v>
      </c>
      <c r="R173" s="129">
        <f>SUM(R174:R181)</f>
        <v>1.0478200000000002</v>
      </c>
      <c r="T173" s="130">
        <f>SUM(T174:T181)</f>
        <v>0</v>
      </c>
      <c r="AR173" s="125" t="s">
        <v>82</v>
      </c>
      <c r="AT173" s="131" t="s">
        <v>72</v>
      </c>
      <c r="AU173" s="131" t="s">
        <v>80</v>
      </c>
      <c r="AY173" s="125" t="s">
        <v>151</v>
      </c>
      <c r="BK173" s="132">
        <f>SUM(BK174:BK181)</f>
        <v>256236.28</v>
      </c>
    </row>
    <row r="174" spans="2:65" s="1" customFormat="1" ht="33" customHeight="1" x14ac:dyDescent="0.2">
      <c r="B174" s="25"/>
      <c r="C174" s="135" t="s">
        <v>286</v>
      </c>
      <c r="D174" s="135" t="s">
        <v>154</v>
      </c>
      <c r="E174" s="136" t="s">
        <v>2392</v>
      </c>
      <c r="F174" s="137" t="s">
        <v>2393</v>
      </c>
      <c r="G174" s="138" t="s">
        <v>157</v>
      </c>
      <c r="H174" s="139">
        <v>1</v>
      </c>
      <c r="I174" s="140">
        <v>5563.03</v>
      </c>
      <c r="J174" s="140">
        <f t="shared" ref="J174:J181" si="20">ROUND(I174*H174,2)</f>
        <v>5563.03</v>
      </c>
      <c r="K174" s="141"/>
      <c r="L174" s="25"/>
      <c r="M174" s="142" t="s">
        <v>1</v>
      </c>
      <c r="N174" s="112" t="s">
        <v>38</v>
      </c>
      <c r="O174" s="143">
        <v>0.245</v>
      </c>
      <c r="P174" s="143">
        <f t="shared" ref="P174:P181" si="21">O174*H174</f>
        <v>0.245</v>
      </c>
      <c r="Q174" s="143">
        <v>1.6480000000000002E-2</v>
      </c>
      <c r="R174" s="143">
        <f t="shared" ref="R174:R181" si="22">Q174*H174</f>
        <v>1.6480000000000002E-2</v>
      </c>
      <c r="S174" s="143">
        <v>0</v>
      </c>
      <c r="T174" s="144">
        <f t="shared" ref="T174:T181" si="23">S174*H174</f>
        <v>0</v>
      </c>
      <c r="AR174" s="145" t="s">
        <v>220</v>
      </c>
      <c r="AT174" s="145" t="s">
        <v>154</v>
      </c>
      <c r="AU174" s="145" t="s">
        <v>82</v>
      </c>
      <c r="AY174" s="13" t="s">
        <v>151</v>
      </c>
      <c r="BE174" s="146">
        <f t="shared" ref="BE174:BE181" si="24">IF(N174="základní",J174,0)</f>
        <v>5563.03</v>
      </c>
      <c r="BF174" s="146">
        <f t="shared" ref="BF174:BF181" si="25">IF(N174="snížená",J174,0)</f>
        <v>0</v>
      </c>
      <c r="BG174" s="146">
        <f t="shared" ref="BG174:BG181" si="26">IF(N174="zákl. přenesená",J174,0)</f>
        <v>0</v>
      </c>
      <c r="BH174" s="146">
        <f t="shared" ref="BH174:BH181" si="27">IF(N174="sníž. přenesená",J174,0)</f>
        <v>0</v>
      </c>
      <c r="BI174" s="146">
        <f t="shared" ref="BI174:BI181" si="28">IF(N174="nulová",J174,0)</f>
        <v>0</v>
      </c>
      <c r="BJ174" s="13" t="s">
        <v>80</v>
      </c>
      <c r="BK174" s="146">
        <f t="shared" ref="BK174:BK181" si="29">ROUND(I174*H174,2)</f>
        <v>5563.03</v>
      </c>
      <c r="BL174" s="13" t="s">
        <v>220</v>
      </c>
      <c r="BM174" s="145" t="s">
        <v>2394</v>
      </c>
    </row>
    <row r="175" spans="2:65" s="1" customFormat="1" ht="33" customHeight="1" x14ac:dyDescent="0.2">
      <c r="B175" s="25"/>
      <c r="C175" s="135" t="s">
        <v>290</v>
      </c>
      <c r="D175" s="135" t="s">
        <v>154</v>
      </c>
      <c r="E175" s="136" t="s">
        <v>2395</v>
      </c>
      <c r="F175" s="137" t="s">
        <v>2396</v>
      </c>
      <c r="G175" s="138" t="s">
        <v>157</v>
      </c>
      <c r="H175" s="139">
        <v>15</v>
      </c>
      <c r="I175" s="140">
        <v>6200.86</v>
      </c>
      <c r="J175" s="140">
        <f t="shared" si="20"/>
        <v>93012.9</v>
      </c>
      <c r="K175" s="141"/>
      <c r="L175" s="25"/>
      <c r="M175" s="142" t="s">
        <v>1</v>
      </c>
      <c r="N175" s="112" t="s">
        <v>38</v>
      </c>
      <c r="O175" s="143">
        <v>0.25900000000000001</v>
      </c>
      <c r="P175" s="143">
        <f t="shared" si="21"/>
        <v>3.8850000000000002</v>
      </c>
      <c r="Q175" s="143">
        <v>2.1239999999999998E-2</v>
      </c>
      <c r="R175" s="143">
        <f t="shared" si="22"/>
        <v>0.31859999999999999</v>
      </c>
      <c r="S175" s="143">
        <v>0</v>
      </c>
      <c r="T175" s="144">
        <f t="shared" si="23"/>
        <v>0</v>
      </c>
      <c r="AR175" s="145" t="s">
        <v>220</v>
      </c>
      <c r="AT175" s="145" t="s">
        <v>154</v>
      </c>
      <c r="AU175" s="145" t="s">
        <v>82</v>
      </c>
      <c r="AY175" s="13" t="s">
        <v>151</v>
      </c>
      <c r="BE175" s="146">
        <f t="shared" si="24"/>
        <v>93012.9</v>
      </c>
      <c r="BF175" s="146">
        <f t="shared" si="25"/>
        <v>0</v>
      </c>
      <c r="BG175" s="146">
        <f t="shared" si="26"/>
        <v>0</v>
      </c>
      <c r="BH175" s="146">
        <f t="shared" si="27"/>
        <v>0</v>
      </c>
      <c r="BI175" s="146">
        <f t="shared" si="28"/>
        <v>0</v>
      </c>
      <c r="BJ175" s="13" t="s">
        <v>80</v>
      </c>
      <c r="BK175" s="146">
        <f t="shared" si="29"/>
        <v>93012.9</v>
      </c>
      <c r="BL175" s="13" t="s">
        <v>220</v>
      </c>
      <c r="BM175" s="145" t="s">
        <v>2397</v>
      </c>
    </row>
    <row r="176" spans="2:65" s="1" customFormat="1" ht="37.9" customHeight="1" x14ac:dyDescent="0.2">
      <c r="B176" s="25"/>
      <c r="C176" s="135" t="s">
        <v>294</v>
      </c>
      <c r="D176" s="135" t="s">
        <v>154</v>
      </c>
      <c r="E176" s="136" t="s">
        <v>2398</v>
      </c>
      <c r="F176" s="137" t="s">
        <v>2399</v>
      </c>
      <c r="G176" s="138" t="s">
        <v>157</v>
      </c>
      <c r="H176" s="139">
        <v>8</v>
      </c>
      <c r="I176" s="140">
        <v>7467.08</v>
      </c>
      <c r="J176" s="140">
        <f t="shared" si="20"/>
        <v>59736.639999999999</v>
      </c>
      <c r="K176" s="141"/>
      <c r="L176" s="25"/>
      <c r="M176" s="142" t="s">
        <v>1</v>
      </c>
      <c r="N176" s="112" t="s">
        <v>38</v>
      </c>
      <c r="O176" s="143">
        <v>0.28799999999999998</v>
      </c>
      <c r="P176" s="143">
        <f t="shared" si="21"/>
        <v>2.3039999999999998</v>
      </c>
      <c r="Q176" s="143">
        <v>3.0759999999999999E-2</v>
      </c>
      <c r="R176" s="143">
        <f t="shared" si="22"/>
        <v>0.24607999999999999</v>
      </c>
      <c r="S176" s="143">
        <v>0</v>
      </c>
      <c r="T176" s="144">
        <f t="shared" si="23"/>
        <v>0</v>
      </c>
      <c r="AR176" s="145" t="s">
        <v>220</v>
      </c>
      <c r="AT176" s="145" t="s">
        <v>154</v>
      </c>
      <c r="AU176" s="145" t="s">
        <v>82</v>
      </c>
      <c r="AY176" s="13" t="s">
        <v>151</v>
      </c>
      <c r="BE176" s="146">
        <f t="shared" si="24"/>
        <v>59736.639999999999</v>
      </c>
      <c r="BF176" s="146">
        <f t="shared" si="25"/>
        <v>0</v>
      </c>
      <c r="BG176" s="146">
        <f t="shared" si="26"/>
        <v>0</v>
      </c>
      <c r="BH176" s="146">
        <f t="shared" si="27"/>
        <v>0</v>
      </c>
      <c r="BI176" s="146">
        <f t="shared" si="28"/>
        <v>0</v>
      </c>
      <c r="BJ176" s="13" t="s">
        <v>80</v>
      </c>
      <c r="BK176" s="146">
        <f t="shared" si="29"/>
        <v>59736.639999999999</v>
      </c>
      <c r="BL176" s="13" t="s">
        <v>220</v>
      </c>
      <c r="BM176" s="145" t="s">
        <v>2400</v>
      </c>
    </row>
    <row r="177" spans="2:65" s="1" customFormat="1" ht="37.9" customHeight="1" x14ac:dyDescent="0.2">
      <c r="B177" s="25"/>
      <c r="C177" s="135" t="s">
        <v>300</v>
      </c>
      <c r="D177" s="135" t="s">
        <v>154</v>
      </c>
      <c r="E177" s="136" t="s">
        <v>2401</v>
      </c>
      <c r="F177" s="137" t="s">
        <v>2402</v>
      </c>
      <c r="G177" s="138" t="s">
        <v>157</v>
      </c>
      <c r="H177" s="139">
        <v>6</v>
      </c>
      <c r="I177" s="140">
        <v>8104.91</v>
      </c>
      <c r="J177" s="140">
        <f t="shared" si="20"/>
        <v>48629.46</v>
      </c>
      <c r="K177" s="141"/>
      <c r="L177" s="25"/>
      <c r="M177" s="142" t="s">
        <v>1</v>
      </c>
      <c r="N177" s="112" t="s">
        <v>38</v>
      </c>
      <c r="O177" s="143">
        <v>0.30199999999999999</v>
      </c>
      <c r="P177" s="143">
        <f t="shared" si="21"/>
        <v>1.8119999999999998</v>
      </c>
      <c r="Q177" s="143">
        <v>3.5520000000000003E-2</v>
      </c>
      <c r="R177" s="143">
        <f t="shared" si="22"/>
        <v>0.21312000000000003</v>
      </c>
      <c r="S177" s="143">
        <v>0</v>
      </c>
      <c r="T177" s="144">
        <f t="shared" si="23"/>
        <v>0</v>
      </c>
      <c r="AR177" s="145" t="s">
        <v>220</v>
      </c>
      <c r="AT177" s="145" t="s">
        <v>154</v>
      </c>
      <c r="AU177" s="145" t="s">
        <v>82</v>
      </c>
      <c r="AY177" s="13" t="s">
        <v>151</v>
      </c>
      <c r="BE177" s="146">
        <f t="shared" si="24"/>
        <v>48629.46</v>
      </c>
      <c r="BF177" s="146">
        <f t="shared" si="25"/>
        <v>0</v>
      </c>
      <c r="BG177" s="146">
        <f t="shared" si="26"/>
        <v>0</v>
      </c>
      <c r="BH177" s="146">
        <f t="shared" si="27"/>
        <v>0</v>
      </c>
      <c r="BI177" s="146">
        <f t="shared" si="28"/>
        <v>0</v>
      </c>
      <c r="BJ177" s="13" t="s">
        <v>80</v>
      </c>
      <c r="BK177" s="146">
        <f t="shared" si="29"/>
        <v>48629.46</v>
      </c>
      <c r="BL177" s="13" t="s">
        <v>220</v>
      </c>
      <c r="BM177" s="145" t="s">
        <v>2403</v>
      </c>
    </row>
    <row r="178" spans="2:65" s="1" customFormat="1" ht="37.9" customHeight="1" x14ac:dyDescent="0.2">
      <c r="B178" s="25"/>
      <c r="C178" s="135" t="s">
        <v>308</v>
      </c>
      <c r="D178" s="135" t="s">
        <v>154</v>
      </c>
      <c r="E178" s="136" t="s">
        <v>2404</v>
      </c>
      <c r="F178" s="137" t="s">
        <v>2405</v>
      </c>
      <c r="G178" s="138" t="s">
        <v>157</v>
      </c>
      <c r="H178" s="139">
        <v>1</v>
      </c>
      <c r="I178" s="140">
        <v>12063.71</v>
      </c>
      <c r="J178" s="140">
        <f t="shared" si="20"/>
        <v>12063.71</v>
      </c>
      <c r="K178" s="141"/>
      <c r="L178" s="25"/>
      <c r="M178" s="142" t="s">
        <v>1</v>
      </c>
      <c r="N178" s="112" t="s">
        <v>38</v>
      </c>
      <c r="O178" s="143">
        <v>0.36599999999999999</v>
      </c>
      <c r="P178" s="143">
        <f t="shared" si="21"/>
        <v>0.36599999999999999</v>
      </c>
      <c r="Q178" s="143">
        <v>5.8040000000000001E-2</v>
      </c>
      <c r="R178" s="143">
        <f t="shared" si="22"/>
        <v>5.8040000000000001E-2</v>
      </c>
      <c r="S178" s="143">
        <v>0</v>
      </c>
      <c r="T178" s="144">
        <f t="shared" si="23"/>
        <v>0</v>
      </c>
      <c r="AR178" s="145" t="s">
        <v>220</v>
      </c>
      <c r="AT178" s="145" t="s">
        <v>154</v>
      </c>
      <c r="AU178" s="145" t="s">
        <v>82</v>
      </c>
      <c r="AY178" s="13" t="s">
        <v>151</v>
      </c>
      <c r="BE178" s="146">
        <f t="shared" si="24"/>
        <v>12063.71</v>
      </c>
      <c r="BF178" s="146">
        <f t="shared" si="25"/>
        <v>0</v>
      </c>
      <c r="BG178" s="146">
        <f t="shared" si="26"/>
        <v>0</v>
      </c>
      <c r="BH178" s="146">
        <f t="shared" si="27"/>
        <v>0</v>
      </c>
      <c r="BI178" s="146">
        <f t="shared" si="28"/>
        <v>0</v>
      </c>
      <c r="BJ178" s="13" t="s">
        <v>80</v>
      </c>
      <c r="BK178" s="146">
        <f t="shared" si="29"/>
        <v>12063.71</v>
      </c>
      <c r="BL178" s="13" t="s">
        <v>220</v>
      </c>
      <c r="BM178" s="145" t="s">
        <v>2406</v>
      </c>
    </row>
    <row r="179" spans="2:65" s="1" customFormat="1" ht="24.2" customHeight="1" x14ac:dyDescent="0.2">
      <c r="B179" s="25"/>
      <c r="C179" s="135" t="s">
        <v>312</v>
      </c>
      <c r="D179" s="135" t="s">
        <v>154</v>
      </c>
      <c r="E179" s="136" t="s">
        <v>2407</v>
      </c>
      <c r="F179" s="137" t="s">
        <v>2408</v>
      </c>
      <c r="G179" s="138" t="s">
        <v>157</v>
      </c>
      <c r="H179" s="139">
        <v>5</v>
      </c>
      <c r="I179" s="140">
        <v>7027.23</v>
      </c>
      <c r="J179" s="140">
        <f t="shared" si="20"/>
        <v>35136.15</v>
      </c>
      <c r="K179" s="141"/>
      <c r="L179" s="25"/>
      <c r="M179" s="142" t="s">
        <v>1</v>
      </c>
      <c r="N179" s="112" t="s">
        <v>38</v>
      </c>
      <c r="O179" s="143">
        <v>0.29899999999999999</v>
      </c>
      <c r="P179" s="143">
        <f t="shared" si="21"/>
        <v>1.4949999999999999</v>
      </c>
      <c r="Q179" s="143">
        <v>3.9100000000000003E-2</v>
      </c>
      <c r="R179" s="143">
        <f t="shared" si="22"/>
        <v>0.19550000000000001</v>
      </c>
      <c r="S179" s="143">
        <v>0</v>
      </c>
      <c r="T179" s="144">
        <f t="shared" si="23"/>
        <v>0</v>
      </c>
      <c r="AR179" s="145" t="s">
        <v>220</v>
      </c>
      <c r="AT179" s="145" t="s">
        <v>154</v>
      </c>
      <c r="AU179" s="145" t="s">
        <v>82</v>
      </c>
      <c r="AY179" s="13" t="s">
        <v>151</v>
      </c>
      <c r="BE179" s="146">
        <f t="shared" si="24"/>
        <v>35136.15</v>
      </c>
      <c r="BF179" s="146">
        <f t="shared" si="25"/>
        <v>0</v>
      </c>
      <c r="BG179" s="146">
        <f t="shared" si="26"/>
        <v>0</v>
      </c>
      <c r="BH179" s="146">
        <f t="shared" si="27"/>
        <v>0</v>
      </c>
      <c r="BI179" s="146">
        <f t="shared" si="28"/>
        <v>0</v>
      </c>
      <c r="BJ179" s="13" t="s">
        <v>80</v>
      </c>
      <c r="BK179" s="146">
        <f t="shared" si="29"/>
        <v>35136.15</v>
      </c>
      <c r="BL179" s="13" t="s">
        <v>220</v>
      </c>
      <c r="BM179" s="145" t="s">
        <v>2409</v>
      </c>
    </row>
    <row r="180" spans="2:65" s="1" customFormat="1" ht="24.2" customHeight="1" x14ac:dyDescent="0.2">
      <c r="B180" s="25"/>
      <c r="C180" s="135" t="s">
        <v>317</v>
      </c>
      <c r="D180" s="135" t="s">
        <v>154</v>
      </c>
      <c r="E180" s="136" t="s">
        <v>2410</v>
      </c>
      <c r="F180" s="137" t="s">
        <v>2411</v>
      </c>
      <c r="G180" s="138" t="s">
        <v>209</v>
      </c>
      <c r="H180" s="139">
        <v>1.048</v>
      </c>
      <c r="I180" s="140">
        <v>1347.06</v>
      </c>
      <c r="J180" s="140">
        <f t="shared" si="20"/>
        <v>1411.72</v>
      </c>
      <c r="K180" s="141"/>
      <c r="L180" s="25"/>
      <c r="M180" s="142" t="s">
        <v>1</v>
      </c>
      <c r="N180" s="112" t="s">
        <v>38</v>
      </c>
      <c r="O180" s="143">
        <v>2.71</v>
      </c>
      <c r="P180" s="143">
        <f t="shared" si="21"/>
        <v>2.8400799999999999</v>
      </c>
      <c r="Q180" s="143">
        <v>0</v>
      </c>
      <c r="R180" s="143">
        <f t="shared" si="22"/>
        <v>0</v>
      </c>
      <c r="S180" s="143">
        <v>0</v>
      </c>
      <c r="T180" s="144">
        <f t="shared" si="23"/>
        <v>0</v>
      </c>
      <c r="AR180" s="145" t="s">
        <v>220</v>
      </c>
      <c r="AT180" s="145" t="s">
        <v>154</v>
      </c>
      <c r="AU180" s="145" t="s">
        <v>82</v>
      </c>
      <c r="AY180" s="13" t="s">
        <v>151</v>
      </c>
      <c r="BE180" s="146">
        <f t="shared" si="24"/>
        <v>1411.72</v>
      </c>
      <c r="BF180" s="146">
        <f t="shared" si="25"/>
        <v>0</v>
      </c>
      <c r="BG180" s="146">
        <f t="shared" si="26"/>
        <v>0</v>
      </c>
      <c r="BH180" s="146">
        <f t="shared" si="27"/>
        <v>0</v>
      </c>
      <c r="BI180" s="146">
        <f t="shared" si="28"/>
        <v>0</v>
      </c>
      <c r="BJ180" s="13" t="s">
        <v>80</v>
      </c>
      <c r="BK180" s="146">
        <f t="shared" si="29"/>
        <v>1411.72</v>
      </c>
      <c r="BL180" s="13" t="s">
        <v>220</v>
      </c>
      <c r="BM180" s="145" t="s">
        <v>2412</v>
      </c>
    </row>
    <row r="181" spans="2:65" s="1" customFormat="1" ht="24.2" customHeight="1" x14ac:dyDescent="0.2">
      <c r="B181" s="25"/>
      <c r="C181" s="135" t="s">
        <v>322</v>
      </c>
      <c r="D181" s="135" t="s">
        <v>154</v>
      </c>
      <c r="E181" s="136" t="s">
        <v>2413</v>
      </c>
      <c r="F181" s="137" t="s">
        <v>2414</v>
      </c>
      <c r="G181" s="138" t="s">
        <v>209</v>
      </c>
      <c r="H181" s="139">
        <v>1.048</v>
      </c>
      <c r="I181" s="140">
        <v>651.4</v>
      </c>
      <c r="J181" s="140">
        <f t="shared" si="20"/>
        <v>682.67</v>
      </c>
      <c r="K181" s="141"/>
      <c r="L181" s="25"/>
      <c r="M181" s="160" t="s">
        <v>1</v>
      </c>
      <c r="N181" s="161" t="s">
        <v>38</v>
      </c>
      <c r="O181" s="162">
        <v>1.39</v>
      </c>
      <c r="P181" s="162">
        <f t="shared" si="21"/>
        <v>1.45672</v>
      </c>
      <c r="Q181" s="162">
        <v>0</v>
      </c>
      <c r="R181" s="162">
        <f t="shared" si="22"/>
        <v>0</v>
      </c>
      <c r="S181" s="162">
        <v>0</v>
      </c>
      <c r="T181" s="163">
        <f t="shared" si="23"/>
        <v>0</v>
      </c>
      <c r="AR181" s="145" t="s">
        <v>220</v>
      </c>
      <c r="AT181" s="145" t="s">
        <v>154</v>
      </c>
      <c r="AU181" s="145" t="s">
        <v>82</v>
      </c>
      <c r="AY181" s="13" t="s">
        <v>151</v>
      </c>
      <c r="BE181" s="146">
        <f t="shared" si="24"/>
        <v>682.67</v>
      </c>
      <c r="BF181" s="146">
        <f t="shared" si="25"/>
        <v>0</v>
      </c>
      <c r="BG181" s="146">
        <f t="shared" si="26"/>
        <v>0</v>
      </c>
      <c r="BH181" s="146">
        <f t="shared" si="27"/>
        <v>0</v>
      </c>
      <c r="BI181" s="146">
        <f t="shared" si="28"/>
        <v>0</v>
      </c>
      <c r="BJ181" s="13" t="s">
        <v>80</v>
      </c>
      <c r="BK181" s="146">
        <f t="shared" si="29"/>
        <v>682.67</v>
      </c>
      <c r="BL181" s="13" t="s">
        <v>220</v>
      </c>
      <c r="BM181" s="145" t="s">
        <v>2415</v>
      </c>
    </row>
    <row r="182" spans="2:65" s="1" customFormat="1" ht="6.95" customHeight="1" x14ac:dyDescent="0.2">
      <c r="B182" s="37"/>
      <c r="C182" s="38"/>
      <c r="D182" s="38"/>
      <c r="E182" s="38"/>
      <c r="F182" s="38"/>
      <c r="G182" s="38"/>
      <c r="H182" s="38"/>
      <c r="I182" s="38"/>
      <c r="J182" s="38"/>
      <c r="K182" s="38"/>
      <c r="L182" s="25"/>
    </row>
  </sheetData>
  <sheetProtection algorithmName="SHA-512" hashValue="u6gRmsvo4XFYZcsz9pdGPkFgSz6t0eg4DSZMdRVCSHzvJnGmIgO1uZMJtPiufVpW03U4EbUVWX5ldbkC6A2tCQ==" saltValue="CRXkXo07cP63I4IfDbumXo06ii80if86xUO57grDWg1+ZLsYQAiZXd4hRCa4Nn74yhgPDzm8fHjcOJqf8dmaKA==" spinCount="100000" sheet="1" objects="1" scenarios="1" formatColumns="0" formatRows="0" autoFilter="0"/>
  <autoFilter ref="C130:K181" xr:uid="{00000000-0009-0000-0000-000007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32"/>
  <sheetViews>
    <sheetView showGridLines="0" workbookViewId="0"/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AT2" s="13" t="s">
        <v>108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82</v>
      </c>
    </row>
    <row r="4" spans="2:46" ht="24.95" customHeight="1" x14ac:dyDescent="0.2">
      <c r="B4" s="16"/>
      <c r="D4" s="17" t="s">
        <v>109</v>
      </c>
      <c r="L4" s="16"/>
      <c r="M4" s="86" t="s">
        <v>10</v>
      </c>
      <c r="AT4" s="13" t="s">
        <v>4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14</v>
      </c>
      <c r="L6" s="16"/>
    </row>
    <row r="7" spans="2:46" ht="26.25" customHeight="1" x14ac:dyDescent="0.2">
      <c r="B7" s="16"/>
      <c r="E7" s="202" t="str">
        <f>'Rekapitulace stavby'!K6</f>
        <v>Stavební úpravy, přístavba a nástavba objektu - Objekt občanského vybavení a umístění TČ</v>
      </c>
      <c r="F7" s="203"/>
      <c r="G7" s="203"/>
      <c r="H7" s="203"/>
      <c r="L7" s="16"/>
    </row>
    <row r="8" spans="2:46" s="1" customFormat="1" ht="12" customHeight="1" x14ac:dyDescent="0.2">
      <c r="B8" s="25"/>
      <c r="D8" s="22" t="s">
        <v>110</v>
      </c>
      <c r="L8" s="25"/>
    </row>
    <row r="9" spans="2:46" s="1" customFormat="1" ht="16.5" customHeight="1" x14ac:dyDescent="0.2">
      <c r="B9" s="25"/>
      <c r="E9" s="192" t="s">
        <v>2416</v>
      </c>
      <c r="F9" s="201"/>
      <c r="G9" s="201"/>
      <c r="H9" s="201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16</v>
      </c>
      <c r="F11" s="20" t="s">
        <v>1</v>
      </c>
      <c r="I11" s="22" t="s">
        <v>17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18</v>
      </c>
      <c r="F12" s="20" t="s">
        <v>19</v>
      </c>
      <c r="I12" s="22" t="s">
        <v>20</v>
      </c>
      <c r="J12" s="45" t="str">
        <f>'Rekapitulace stavby'!AN8</f>
        <v>12. 4. 2023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22</v>
      </c>
      <c r="I14" s="22" t="s">
        <v>23</v>
      </c>
      <c r="J14" s="20" t="s">
        <v>1</v>
      </c>
      <c r="L14" s="25"/>
    </row>
    <row r="15" spans="2:46" s="1" customFormat="1" ht="18" customHeight="1" x14ac:dyDescent="0.2">
      <c r="B15" s="25"/>
      <c r="E15" s="20" t="s">
        <v>24</v>
      </c>
      <c r="I15" s="22" t="s">
        <v>25</v>
      </c>
      <c r="J15" s="20" t="s">
        <v>1</v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26</v>
      </c>
      <c r="I17" s="22" t="s">
        <v>23</v>
      </c>
      <c r="J17" s="20" t="str">
        <f>'Rekapitulace stavby'!AN13</f>
        <v/>
      </c>
      <c r="L17" s="25"/>
    </row>
    <row r="18" spans="2:12" s="1" customFormat="1" ht="18" customHeight="1" x14ac:dyDescent="0.2">
      <c r="B18" s="25"/>
      <c r="E18" s="172" t="str">
        <f>'Rekapitulace stavby'!E14</f>
        <v xml:space="preserve"> </v>
      </c>
      <c r="F18" s="172"/>
      <c r="G18" s="172"/>
      <c r="H18" s="172"/>
      <c r="I18" s="22" t="s">
        <v>25</v>
      </c>
      <c r="J18" s="20" t="str">
        <f>'Rekapitulace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28</v>
      </c>
      <c r="I20" s="22" t="s">
        <v>23</v>
      </c>
      <c r="J20" s="20" t="s">
        <v>1</v>
      </c>
      <c r="L20" s="25"/>
    </row>
    <row r="21" spans="2:12" s="1" customFormat="1" ht="18" customHeight="1" x14ac:dyDescent="0.2">
      <c r="B21" s="25"/>
      <c r="E21" s="20" t="s">
        <v>29</v>
      </c>
      <c r="I21" s="22" t="s">
        <v>25</v>
      </c>
      <c r="J21" s="20" t="s">
        <v>1</v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31</v>
      </c>
      <c r="I23" s="22" t="s">
        <v>23</v>
      </c>
      <c r="J23" s="20" t="s">
        <v>1</v>
      </c>
      <c r="L23" s="25"/>
    </row>
    <row r="24" spans="2:12" s="1" customFormat="1" ht="18" customHeight="1" x14ac:dyDescent="0.2">
      <c r="B24" s="25"/>
      <c r="E24" s="20" t="s">
        <v>29</v>
      </c>
      <c r="I24" s="22" t="s">
        <v>25</v>
      </c>
      <c r="J24" s="20" t="s">
        <v>1</v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32</v>
      </c>
      <c r="L26" s="25"/>
    </row>
    <row r="27" spans="2:12" s="7" customFormat="1" ht="16.5" customHeight="1" x14ac:dyDescent="0.2">
      <c r="B27" s="87"/>
      <c r="E27" s="174" t="s">
        <v>1</v>
      </c>
      <c r="F27" s="174"/>
      <c r="G27" s="174"/>
      <c r="H27" s="174"/>
      <c r="L27" s="87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14.45" customHeight="1" x14ac:dyDescent="0.2">
      <c r="B30" s="25"/>
      <c r="D30" s="20" t="s">
        <v>114</v>
      </c>
      <c r="J30" s="88">
        <f>J96</f>
        <v>100000</v>
      </c>
      <c r="L30" s="25"/>
    </row>
    <row r="31" spans="2:12" s="1" customFormat="1" ht="14.45" customHeight="1" x14ac:dyDescent="0.2">
      <c r="B31" s="25"/>
      <c r="D31" s="89" t="s">
        <v>115</v>
      </c>
      <c r="J31" s="88">
        <f>J103</f>
        <v>0</v>
      </c>
      <c r="L31" s="25"/>
    </row>
    <row r="32" spans="2:12" s="1" customFormat="1" ht="25.35" customHeight="1" x14ac:dyDescent="0.2">
      <c r="B32" s="25"/>
      <c r="D32" s="90" t="s">
        <v>33</v>
      </c>
      <c r="J32" s="59">
        <f>ROUND(J30 + J31, 2)</f>
        <v>100000</v>
      </c>
      <c r="L32" s="25"/>
    </row>
    <row r="33" spans="2:12" s="1" customFormat="1" ht="6.95" customHeight="1" x14ac:dyDescent="0.2">
      <c r="B33" s="25"/>
      <c r="D33" s="46"/>
      <c r="E33" s="46"/>
      <c r="F33" s="46"/>
      <c r="G33" s="46"/>
      <c r="H33" s="46"/>
      <c r="I33" s="46"/>
      <c r="J33" s="46"/>
      <c r="K33" s="46"/>
      <c r="L33" s="25"/>
    </row>
    <row r="34" spans="2:12" s="1" customFormat="1" ht="14.45" customHeight="1" x14ac:dyDescent="0.2">
      <c r="B34" s="25"/>
      <c r="F34" s="28" t="s">
        <v>35</v>
      </c>
      <c r="I34" s="28" t="s">
        <v>34</v>
      </c>
      <c r="J34" s="28" t="s">
        <v>36</v>
      </c>
      <c r="L34" s="25"/>
    </row>
    <row r="35" spans="2:12" s="1" customFormat="1" ht="14.45" customHeight="1" x14ac:dyDescent="0.2">
      <c r="B35" s="25"/>
      <c r="D35" s="48" t="s">
        <v>37</v>
      </c>
      <c r="E35" s="22" t="s">
        <v>38</v>
      </c>
      <c r="F35" s="79">
        <f>ROUND((SUM(BE103:BE104) + SUM(BE124:BE131)),  2)</f>
        <v>100000</v>
      </c>
      <c r="I35" s="91">
        <v>0.21</v>
      </c>
      <c r="J35" s="79">
        <f>ROUND(((SUM(BE103:BE104) + SUM(BE124:BE131))*I35),  2)</f>
        <v>21000</v>
      </c>
      <c r="L35" s="25"/>
    </row>
    <row r="36" spans="2:12" s="1" customFormat="1" ht="14.45" customHeight="1" x14ac:dyDescent="0.2">
      <c r="B36" s="25"/>
      <c r="E36" s="22" t="s">
        <v>39</v>
      </c>
      <c r="F36" s="79">
        <f>ROUND((SUM(BF103:BF104) + SUM(BF124:BF131)),  2)</f>
        <v>0</v>
      </c>
      <c r="I36" s="91">
        <v>0.15</v>
      </c>
      <c r="J36" s="79">
        <f>ROUND(((SUM(BF103:BF104) + SUM(BF124:BF131))*I36),  2)</f>
        <v>0</v>
      </c>
      <c r="L36" s="25"/>
    </row>
    <row r="37" spans="2:12" s="1" customFormat="1" ht="14.45" hidden="1" customHeight="1" x14ac:dyDescent="0.2">
      <c r="B37" s="25"/>
      <c r="E37" s="22" t="s">
        <v>40</v>
      </c>
      <c r="F37" s="79">
        <f>ROUND((SUM(BG103:BG104) + SUM(BG124:BG131)),  2)</f>
        <v>0</v>
      </c>
      <c r="I37" s="91">
        <v>0.21</v>
      </c>
      <c r="J37" s="79">
        <f>0</f>
        <v>0</v>
      </c>
      <c r="L37" s="25"/>
    </row>
    <row r="38" spans="2:12" s="1" customFormat="1" ht="14.45" hidden="1" customHeight="1" x14ac:dyDescent="0.2">
      <c r="B38" s="25"/>
      <c r="E38" s="22" t="s">
        <v>41</v>
      </c>
      <c r="F38" s="79">
        <f>ROUND((SUM(BH103:BH104) + SUM(BH124:BH131)),  2)</f>
        <v>0</v>
      </c>
      <c r="I38" s="91">
        <v>0.15</v>
      </c>
      <c r="J38" s="79">
        <f>0</f>
        <v>0</v>
      </c>
      <c r="L38" s="25"/>
    </row>
    <row r="39" spans="2:12" s="1" customFormat="1" ht="14.45" hidden="1" customHeight="1" x14ac:dyDescent="0.2">
      <c r="B39" s="25"/>
      <c r="E39" s="22" t="s">
        <v>42</v>
      </c>
      <c r="F39" s="79">
        <f>ROUND((SUM(BI103:BI104) + SUM(BI124:BI131)),  2)</f>
        <v>0</v>
      </c>
      <c r="I39" s="91">
        <v>0</v>
      </c>
      <c r="J39" s="79">
        <f>0</f>
        <v>0</v>
      </c>
      <c r="L39" s="25"/>
    </row>
    <row r="40" spans="2:12" s="1" customFormat="1" ht="6.95" customHeight="1" x14ac:dyDescent="0.2">
      <c r="B40" s="25"/>
      <c r="L40" s="25"/>
    </row>
    <row r="41" spans="2:12" s="1" customFormat="1" ht="25.35" customHeight="1" x14ac:dyDescent="0.2">
      <c r="B41" s="25"/>
      <c r="C41" s="92"/>
      <c r="D41" s="93" t="s">
        <v>43</v>
      </c>
      <c r="E41" s="50"/>
      <c r="F41" s="50"/>
      <c r="G41" s="94" t="s">
        <v>44</v>
      </c>
      <c r="H41" s="95" t="s">
        <v>45</v>
      </c>
      <c r="I41" s="50"/>
      <c r="J41" s="96">
        <f>SUM(J32:J39)</f>
        <v>121000</v>
      </c>
      <c r="K41" s="97"/>
      <c r="L41" s="25"/>
    </row>
    <row r="42" spans="2:12" s="1" customFormat="1" ht="14.45" customHeight="1" x14ac:dyDescent="0.2">
      <c r="B42" s="25"/>
      <c r="L42" s="25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4" t="s">
        <v>46</v>
      </c>
      <c r="E50" s="35"/>
      <c r="F50" s="35"/>
      <c r="G50" s="34" t="s">
        <v>47</v>
      </c>
      <c r="H50" s="35"/>
      <c r="I50" s="35"/>
      <c r="J50" s="35"/>
      <c r="K50" s="35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6" t="s">
        <v>48</v>
      </c>
      <c r="E61" s="27"/>
      <c r="F61" s="98" t="s">
        <v>49</v>
      </c>
      <c r="G61" s="36" t="s">
        <v>48</v>
      </c>
      <c r="H61" s="27"/>
      <c r="I61" s="27"/>
      <c r="J61" s="99" t="s">
        <v>49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4" t="s">
        <v>50</v>
      </c>
      <c r="E65" s="35"/>
      <c r="F65" s="35"/>
      <c r="G65" s="34" t="s">
        <v>51</v>
      </c>
      <c r="H65" s="35"/>
      <c r="I65" s="35"/>
      <c r="J65" s="35"/>
      <c r="K65" s="35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6" t="s">
        <v>48</v>
      </c>
      <c r="E76" s="27"/>
      <c r="F76" s="98" t="s">
        <v>49</v>
      </c>
      <c r="G76" s="36" t="s">
        <v>48</v>
      </c>
      <c r="H76" s="27"/>
      <c r="I76" s="27"/>
      <c r="J76" s="99" t="s">
        <v>49</v>
      </c>
      <c r="K76" s="27"/>
      <c r="L76" s="25"/>
    </row>
    <row r="77" spans="2:12" s="1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5" customHeight="1" x14ac:dyDescent="0.2">
      <c r="B82" s="25"/>
      <c r="C82" s="17" t="s">
        <v>116</v>
      </c>
      <c r="L82" s="25"/>
    </row>
    <row r="83" spans="2:47" s="1" customFormat="1" ht="6.95" customHeight="1" x14ac:dyDescent="0.2">
      <c r="B83" s="25"/>
      <c r="L83" s="25"/>
    </row>
    <row r="84" spans="2:47" s="1" customFormat="1" ht="12" customHeight="1" x14ac:dyDescent="0.2">
      <c r="B84" s="25"/>
      <c r="C84" s="22" t="s">
        <v>14</v>
      </c>
      <c r="L84" s="25"/>
    </row>
    <row r="85" spans="2:47" s="1" customFormat="1" ht="26.25" customHeight="1" x14ac:dyDescent="0.2">
      <c r="B85" s="25"/>
      <c r="E85" s="202" t="str">
        <f>E7</f>
        <v>Stavební úpravy, přístavba a nástavba objektu - Objekt občanského vybavení a umístění TČ</v>
      </c>
      <c r="F85" s="203"/>
      <c r="G85" s="203"/>
      <c r="H85" s="203"/>
      <c r="L85" s="25"/>
    </row>
    <row r="86" spans="2:47" s="1" customFormat="1" ht="12" customHeight="1" x14ac:dyDescent="0.2">
      <c r="B86" s="25"/>
      <c r="C86" s="22" t="s">
        <v>110</v>
      </c>
      <c r="L86" s="25"/>
    </row>
    <row r="87" spans="2:47" s="1" customFormat="1" ht="16.5" customHeight="1" x14ac:dyDescent="0.2">
      <c r="B87" s="25"/>
      <c r="E87" s="192" t="str">
        <f>E9</f>
        <v>05 - VRN</v>
      </c>
      <c r="F87" s="201"/>
      <c r="G87" s="201"/>
      <c r="H87" s="201"/>
      <c r="L87" s="25"/>
    </row>
    <row r="88" spans="2:47" s="1" customFormat="1" ht="6.95" customHeight="1" x14ac:dyDescent="0.2">
      <c r="B88" s="25"/>
      <c r="L88" s="25"/>
    </row>
    <row r="89" spans="2:47" s="1" customFormat="1" ht="12" customHeight="1" x14ac:dyDescent="0.2">
      <c r="B89" s="25"/>
      <c r="C89" s="22" t="s">
        <v>18</v>
      </c>
      <c r="F89" s="20" t="str">
        <f>F12</f>
        <v>p.č. 1006/1, 1006/44 a p.č. st. 52, k.ú. Kozojedy</v>
      </c>
      <c r="I89" s="22" t="s">
        <v>20</v>
      </c>
      <c r="J89" s="45" t="str">
        <f>IF(J12="","",J12)</f>
        <v>12. 4. 2023</v>
      </c>
      <c r="L89" s="25"/>
    </row>
    <row r="90" spans="2:47" s="1" customFormat="1" ht="6.95" customHeight="1" x14ac:dyDescent="0.2">
      <c r="B90" s="25"/>
      <c r="L90" s="25"/>
    </row>
    <row r="91" spans="2:47" s="1" customFormat="1" ht="15.2" customHeight="1" x14ac:dyDescent="0.2">
      <c r="B91" s="25"/>
      <c r="C91" s="22" t="s">
        <v>22</v>
      </c>
      <c r="F91" s="20" t="str">
        <f>E15</f>
        <v>Obec Kozojedy, 9. května 40, 28163 Kozojedy</v>
      </c>
      <c r="I91" s="22" t="s">
        <v>28</v>
      </c>
      <c r="J91" s="23" t="str">
        <f>E21</f>
        <v>KFJ poject s.r.o.</v>
      </c>
      <c r="L91" s="25"/>
    </row>
    <row r="92" spans="2:47" s="1" customFormat="1" ht="15.2" customHeight="1" x14ac:dyDescent="0.2">
      <c r="B92" s="25"/>
      <c r="C92" s="22" t="s">
        <v>26</v>
      </c>
      <c r="F92" s="20" t="str">
        <f>IF(E18="","",E18)</f>
        <v xml:space="preserve"> </v>
      </c>
      <c r="I92" s="22" t="s">
        <v>31</v>
      </c>
      <c r="J92" s="23" t="str">
        <f>E24</f>
        <v>KFJ poject s.r.o.</v>
      </c>
      <c r="L92" s="25"/>
    </row>
    <row r="93" spans="2:47" s="1" customFormat="1" ht="10.35" customHeight="1" x14ac:dyDescent="0.2">
      <c r="B93" s="25"/>
      <c r="L93" s="25"/>
    </row>
    <row r="94" spans="2:47" s="1" customFormat="1" ht="29.25" customHeight="1" x14ac:dyDescent="0.2">
      <c r="B94" s="25"/>
      <c r="C94" s="100" t="s">
        <v>117</v>
      </c>
      <c r="D94" s="92"/>
      <c r="E94" s="92"/>
      <c r="F94" s="92"/>
      <c r="G94" s="92"/>
      <c r="H94" s="92"/>
      <c r="I94" s="92"/>
      <c r="J94" s="101" t="s">
        <v>118</v>
      </c>
      <c r="K94" s="92"/>
      <c r="L94" s="25"/>
    </row>
    <row r="95" spans="2:47" s="1" customFormat="1" ht="10.35" customHeight="1" x14ac:dyDescent="0.2">
      <c r="B95" s="25"/>
      <c r="L95" s="25"/>
    </row>
    <row r="96" spans="2:47" s="1" customFormat="1" ht="22.9" customHeight="1" x14ac:dyDescent="0.2">
      <c r="B96" s="25"/>
      <c r="C96" s="102" t="s">
        <v>119</v>
      </c>
      <c r="J96" s="59">
        <f>J124</f>
        <v>100000</v>
      </c>
      <c r="L96" s="25"/>
      <c r="AU96" s="13" t="s">
        <v>120</v>
      </c>
    </row>
    <row r="97" spans="2:14" s="8" customFormat="1" ht="24.95" customHeight="1" x14ac:dyDescent="0.2">
      <c r="B97" s="103"/>
      <c r="D97" s="104" t="s">
        <v>2417</v>
      </c>
      <c r="E97" s="105"/>
      <c r="F97" s="105"/>
      <c r="G97" s="105"/>
      <c r="H97" s="105"/>
      <c r="I97" s="105"/>
      <c r="J97" s="106">
        <f>J125</f>
        <v>100000</v>
      </c>
      <c r="L97" s="103"/>
    </row>
    <row r="98" spans="2:14" s="9" customFormat="1" ht="19.899999999999999" customHeight="1" x14ac:dyDescent="0.2">
      <c r="B98" s="107"/>
      <c r="D98" s="108" t="s">
        <v>2418</v>
      </c>
      <c r="E98" s="109"/>
      <c r="F98" s="109"/>
      <c r="G98" s="109"/>
      <c r="H98" s="109"/>
      <c r="I98" s="109"/>
      <c r="J98" s="110">
        <f>J126</f>
        <v>70000</v>
      </c>
      <c r="L98" s="107"/>
    </row>
    <row r="99" spans="2:14" s="9" customFormat="1" ht="19.899999999999999" customHeight="1" x14ac:dyDescent="0.2">
      <c r="B99" s="107"/>
      <c r="D99" s="108" t="s">
        <v>2419</v>
      </c>
      <c r="E99" s="109"/>
      <c r="F99" s="109"/>
      <c r="G99" s="109"/>
      <c r="H99" s="109"/>
      <c r="I99" s="109"/>
      <c r="J99" s="110">
        <f>J128</f>
        <v>15000</v>
      </c>
      <c r="L99" s="107"/>
    </row>
    <row r="100" spans="2:14" s="9" customFormat="1" ht="19.899999999999999" customHeight="1" x14ac:dyDescent="0.2">
      <c r="B100" s="107"/>
      <c r="D100" s="108" t="s">
        <v>2420</v>
      </c>
      <c r="E100" s="109"/>
      <c r="F100" s="109"/>
      <c r="G100" s="109"/>
      <c r="H100" s="109"/>
      <c r="I100" s="109"/>
      <c r="J100" s="110">
        <f>J130</f>
        <v>15000</v>
      </c>
      <c r="L100" s="107"/>
    </row>
    <row r="101" spans="2:14" s="1" customFormat="1" ht="21.75" customHeight="1" x14ac:dyDescent="0.2">
      <c r="B101" s="25"/>
      <c r="L101" s="25"/>
    </row>
    <row r="102" spans="2:14" s="1" customFormat="1" ht="6.95" customHeight="1" x14ac:dyDescent="0.2">
      <c r="B102" s="25"/>
      <c r="L102" s="25"/>
    </row>
    <row r="103" spans="2:14" s="1" customFormat="1" ht="29.25" customHeight="1" x14ac:dyDescent="0.2">
      <c r="B103" s="25"/>
      <c r="C103" s="102" t="s">
        <v>134</v>
      </c>
      <c r="J103" s="111">
        <v>0</v>
      </c>
      <c r="L103" s="25"/>
      <c r="N103" s="112" t="s">
        <v>37</v>
      </c>
    </row>
    <row r="104" spans="2:14" s="1" customFormat="1" ht="18" customHeight="1" x14ac:dyDescent="0.2">
      <c r="B104" s="25"/>
      <c r="L104" s="25"/>
    </row>
    <row r="105" spans="2:14" s="1" customFormat="1" ht="29.25" customHeight="1" x14ac:dyDescent="0.2">
      <c r="B105" s="25"/>
      <c r="C105" s="113" t="s">
        <v>135</v>
      </c>
      <c r="D105" s="92"/>
      <c r="E105" s="92"/>
      <c r="F105" s="92"/>
      <c r="G105" s="92"/>
      <c r="H105" s="92"/>
      <c r="I105" s="92"/>
      <c r="J105" s="114">
        <f>ROUND(J96+J103,2)</f>
        <v>100000</v>
      </c>
      <c r="K105" s="92"/>
      <c r="L105" s="25"/>
    </row>
    <row r="106" spans="2:14" s="1" customFormat="1" ht="6.95" customHeight="1" x14ac:dyDescent="0.2">
      <c r="B106" s="37"/>
      <c r="C106" s="38"/>
      <c r="D106" s="38"/>
      <c r="E106" s="38"/>
      <c r="F106" s="38"/>
      <c r="G106" s="38"/>
      <c r="H106" s="38"/>
      <c r="I106" s="38"/>
      <c r="J106" s="38"/>
      <c r="K106" s="38"/>
      <c r="L106" s="25"/>
    </row>
    <row r="110" spans="2:14" s="1" customFormat="1" ht="6.95" customHeight="1" x14ac:dyDescent="0.2"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25"/>
    </row>
    <row r="111" spans="2:14" s="1" customFormat="1" ht="24.95" customHeight="1" x14ac:dyDescent="0.2">
      <c r="B111" s="25"/>
      <c r="C111" s="17" t="s">
        <v>136</v>
      </c>
      <c r="L111" s="25"/>
    </row>
    <row r="112" spans="2:14" s="1" customFormat="1" ht="6.95" customHeight="1" x14ac:dyDescent="0.2">
      <c r="B112" s="25"/>
      <c r="L112" s="25"/>
    </row>
    <row r="113" spans="2:65" s="1" customFormat="1" ht="12" customHeight="1" x14ac:dyDescent="0.2">
      <c r="B113" s="25"/>
      <c r="C113" s="22" t="s">
        <v>14</v>
      </c>
      <c r="L113" s="25"/>
    </row>
    <row r="114" spans="2:65" s="1" customFormat="1" ht="26.25" customHeight="1" x14ac:dyDescent="0.2">
      <c r="B114" s="25"/>
      <c r="E114" s="202" t="str">
        <f>E7</f>
        <v>Stavební úpravy, přístavba a nástavba objektu - Objekt občanského vybavení a umístění TČ</v>
      </c>
      <c r="F114" s="203"/>
      <c r="G114" s="203"/>
      <c r="H114" s="203"/>
      <c r="L114" s="25"/>
    </row>
    <row r="115" spans="2:65" s="1" customFormat="1" ht="12" customHeight="1" x14ac:dyDescent="0.2">
      <c r="B115" s="25"/>
      <c r="C115" s="22" t="s">
        <v>110</v>
      </c>
      <c r="L115" s="25"/>
    </row>
    <row r="116" spans="2:65" s="1" customFormat="1" ht="16.5" customHeight="1" x14ac:dyDescent="0.2">
      <c r="B116" s="25"/>
      <c r="E116" s="192" t="str">
        <f>E9</f>
        <v>05 - VRN</v>
      </c>
      <c r="F116" s="201"/>
      <c r="G116" s="201"/>
      <c r="H116" s="201"/>
      <c r="L116" s="25"/>
    </row>
    <row r="117" spans="2:65" s="1" customFormat="1" ht="6.95" customHeight="1" x14ac:dyDescent="0.2">
      <c r="B117" s="25"/>
      <c r="L117" s="25"/>
    </row>
    <row r="118" spans="2:65" s="1" customFormat="1" ht="12" customHeight="1" x14ac:dyDescent="0.2">
      <c r="B118" s="25"/>
      <c r="C118" s="22" t="s">
        <v>18</v>
      </c>
      <c r="F118" s="20" t="str">
        <f>F12</f>
        <v>p.č. 1006/1, 1006/44 a p.č. st. 52, k.ú. Kozojedy</v>
      </c>
      <c r="I118" s="22" t="s">
        <v>20</v>
      </c>
      <c r="J118" s="45" t="str">
        <f>IF(J12="","",J12)</f>
        <v>12. 4. 2023</v>
      </c>
      <c r="L118" s="25"/>
    </row>
    <row r="119" spans="2:65" s="1" customFormat="1" ht="6.95" customHeight="1" x14ac:dyDescent="0.2">
      <c r="B119" s="25"/>
      <c r="L119" s="25"/>
    </row>
    <row r="120" spans="2:65" s="1" customFormat="1" ht="15.2" customHeight="1" x14ac:dyDescent="0.2">
      <c r="B120" s="25"/>
      <c r="C120" s="22" t="s">
        <v>22</v>
      </c>
      <c r="F120" s="20" t="str">
        <f>E15</f>
        <v>Obec Kozojedy, 9. května 40, 28163 Kozojedy</v>
      </c>
      <c r="I120" s="22" t="s">
        <v>28</v>
      </c>
      <c r="J120" s="23" t="str">
        <f>E21</f>
        <v>KFJ poject s.r.o.</v>
      </c>
      <c r="L120" s="25"/>
    </row>
    <row r="121" spans="2:65" s="1" customFormat="1" ht="15.2" customHeight="1" x14ac:dyDescent="0.2">
      <c r="B121" s="25"/>
      <c r="C121" s="22" t="s">
        <v>26</v>
      </c>
      <c r="F121" s="20" t="str">
        <f>IF(E18="","",E18)</f>
        <v xml:space="preserve"> </v>
      </c>
      <c r="I121" s="22" t="s">
        <v>31</v>
      </c>
      <c r="J121" s="23" t="str">
        <f>E24</f>
        <v>KFJ poject s.r.o.</v>
      </c>
      <c r="L121" s="25"/>
    </row>
    <row r="122" spans="2:65" s="1" customFormat="1" ht="10.35" customHeight="1" x14ac:dyDescent="0.2">
      <c r="B122" s="25"/>
      <c r="L122" s="25"/>
    </row>
    <row r="123" spans="2:65" s="10" customFormat="1" ht="29.25" customHeight="1" x14ac:dyDescent="0.2">
      <c r="B123" s="115"/>
      <c r="C123" s="116" t="s">
        <v>137</v>
      </c>
      <c r="D123" s="117" t="s">
        <v>58</v>
      </c>
      <c r="E123" s="117" t="s">
        <v>54</v>
      </c>
      <c r="F123" s="117" t="s">
        <v>55</v>
      </c>
      <c r="G123" s="117" t="s">
        <v>138</v>
      </c>
      <c r="H123" s="117" t="s">
        <v>139</v>
      </c>
      <c r="I123" s="117" t="s">
        <v>140</v>
      </c>
      <c r="J123" s="118" t="s">
        <v>118</v>
      </c>
      <c r="K123" s="119" t="s">
        <v>141</v>
      </c>
      <c r="L123" s="115"/>
      <c r="M123" s="52" t="s">
        <v>1</v>
      </c>
      <c r="N123" s="53" t="s">
        <v>37</v>
      </c>
      <c r="O123" s="53" t="s">
        <v>142</v>
      </c>
      <c r="P123" s="53" t="s">
        <v>143</v>
      </c>
      <c r="Q123" s="53" t="s">
        <v>144</v>
      </c>
      <c r="R123" s="53" t="s">
        <v>145</v>
      </c>
      <c r="S123" s="53" t="s">
        <v>146</v>
      </c>
      <c r="T123" s="54" t="s">
        <v>147</v>
      </c>
    </row>
    <row r="124" spans="2:65" s="1" customFormat="1" ht="22.9" customHeight="1" x14ac:dyDescent="0.25">
      <c r="B124" s="25"/>
      <c r="C124" s="57" t="s">
        <v>148</v>
      </c>
      <c r="J124" s="120">
        <f>BK124</f>
        <v>100000</v>
      </c>
      <c r="L124" s="25"/>
      <c r="M124" s="55"/>
      <c r="N124" s="46"/>
      <c r="O124" s="46"/>
      <c r="P124" s="121">
        <f>P125</f>
        <v>0</v>
      </c>
      <c r="Q124" s="46"/>
      <c r="R124" s="121">
        <f>R125</f>
        <v>0</v>
      </c>
      <c r="S124" s="46"/>
      <c r="T124" s="122">
        <f>T125</f>
        <v>0</v>
      </c>
      <c r="AT124" s="13" t="s">
        <v>72</v>
      </c>
      <c r="AU124" s="13" t="s">
        <v>120</v>
      </c>
      <c r="BK124" s="123">
        <f>BK125</f>
        <v>100000</v>
      </c>
    </row>
    <row r="125" spans="2:65" s="11" customFormat="1" ht="25.9" customHeight="1" x14ac:dyDescent="0.2">
      <c r="B125" s="124"/>
      <c r="D125" s="125" t="s">
        <v>72</v>
      </c>
      <c r="E125" s="126" t="s">
        <v>107</v>
      </c>
      <c r="F125" s="126" t="s">
        <v>2421</v>
      </c>
      <c r="J125" s="127">
        <f>BK125</f>
        <v>100000</v>
      </c>
      <c r="L125" s="124"/>
      <c r="M125" s="128"/>
      <c r="P125" s="129">
        <f>P126+P128+P130</f>
        <v>0</v>
      </c>
      <c r="R125" s="129">
        <f>R126+R128+R130</f>
        <v>0</v>
      </c>
      <c r="T125" s="130">
        <f>T126+T128+T130</f>
        <v>0</v>
      </c>
      <c r="AR125" s="125" t="s">
        <v>174</v>
      </c>
      <c r="AT125" s="131" t="s">
        <v>72</v>
      </c>
      <c r="AU125" s="131" t="s">
        <v>73</v>
      </c>
      <c r="AY125" s="125" t="s">
        <v>151</v>
      </c>
      <c r="BK125" s="132">
        <f>BK126+BK128+BK130</f>
        <v>100000</v>
      </c>
    </row>
    <row r="126" spans="2:65" s="11" customFormat="1" ht="22.9" customHeight="1" x14ac:dyDescent="0.2">
      <c r="B126" s="124"/>
      <c r="D126" s="125" t="s">
        <v>72</v>
      </c>
      <c r="E126" s="133" t="s">
        <v>2422</v>
      </c>
      <c r="F126" s="133" t="s">
        <v>2423</v>
      </c>
      <c r="J126" s="134">
        <f>BK126</f>
        <v>70000</v>
      </c>
      <c r="L126" s="124"/>
      <c r="M126" s="128"/>
      <c r="P126" s="129">
        <f>P127</f>
        <v>0</v>
      </c>
      <c r="R126" s="129">
        <f>R127</f>
        <v>0</v>
      </c>
      <c r="T126" s="130">
        <f>T127</f>
        <v>0</v>
      </c>
      <c r="AR126" s="125" t="s">
        <v>174</v>
      </c>
      <c r="AT126" s="131" t="s">
        <v>72</v>
      </c>
      <c r="AU126" s="131" t="s">
        <v>80</v>
      </c>
      <c r="AY126" s="125" t="s">
        <v>151</v>
      </c>
      <c r="BK126" s="132">
        <f>BK127</f>
        <v>70000</v>
      </c>
    </row>
    <row r="127" spans="2:65" s="1" customFormat="1" ht="16.5" customHeight="1" x14ac:dyDescent="0.2">
      <c r="B127" s="25"/>
      <c r="C127" s="135" t="s">
        <v>80</v>
      </c>
      <c r="D127" s="135" t="s">
        <v>154</v>
      </c>
      <c r="E127" s="136" t="s">
        <v>2424</v>
      </c>
      <c r="F127" s="137" t="s">
        <v>2423</v>
      </c>
      <c r="G127" s="138" t="s">
        <v>214</v>
      </c>
      <c r="H127" s="139">
        <v>1</v>
      </c>
      <c r="I127" s="140">
        <v>70000</v>
      </c>
      <c r="J127" s="140">
        <f>ROUND(I127*H127,2)</f>
        <v>70000</v>
      </c>
      <c r="K127" s="141"/>
      <c r="L127" s="25"/>
      <c r="M127" s="142" t="s">
        <v>1</v>
      </c>
      <c r="N127" s="112" t="s">
        <v>38</v>
      </c>
      <c r="O127" s="143">
        <v>0</v>
      </c>
      <c r="P127" s="143">
        <f>O127*H127</f>
        <v>0</v>
      </c>
      <c r="Q127" s="143">
        <v>0</v>
      </c>
      <c r="R127" s="143">
        <f>Q127*H127</f>
        <v>0</v>
      </c>
      <c r="S127" s="143">
        <v>0</v>
      </c>
      <c r="T127" s="144">
        <f>S127*H127</f>
        <v>0</v>
      </c>
      <c r="AR127" s="145" t="s">
        <v>2425</v>
      </c>
      <c r="AT127" s="145" t="s">
        <v>154</v>
      </c>
      <c r="AU127" s="145" t="s">
        <v>82</v>
      </c>
      <c r="AY127" s="13" t="s">
        <v>151</v>
      </c>
      <c r="BE127" s="146">
        <f>IF(N127="základní",J127,0)</f>
        <v>70000</v>
      </c>
      <c r="BF127" s="146">
        <f>IF(N127="snížená",J127,0)</f>
        <v>0</v>
      </c>
      <c r="BG127" s="146">
        <f>IF(N127="zákl. přenesená",J127,0)</f>
        <v>0</v>
      </c>
      <c r="BH127" s="146">
        <f>IF(N127="sníž. přenesená",J127,0)</f>
        <v>0</v>
      </c>
      <c r="BI127" s="146">
        <f>IF(N127="nulová",J127,0)</f>
        <v>0</v>
      </c>
      <c r="BJ127" s="13" t="s">
        <v>80</v>
      </c>
      <c r="BK127" s="146">
        <f>ROUND(I127*H127,2)</f>
        <v>70000</v>
      </c>
      <c r="BL127" s="13" t="s">
        <v>2425</v>
      </c>
      <c r="BM127" s="145" t="s">
        <v>2426</v>
      </c>
    </row>
    <row r="128" spans="2:65" s="11" customFormat="1" ht="22.9" customHeight="1" x14ac:dyDescent="0.2">
      <c r="B128" s="124"/>
      <c r="D128" s="125" t="s">
        <v>72</v>
      </c>
      <c r="E128" s="133" t="s">
        <v>2427</v>
      </c>
      <c r="F128" s="133" t="s">
        <v>2428</v>
      </c>
      <c r="J128" s="134">
        <f>BK128</f>
        <v>15000</v>
      </c>
      <c r="L128" s="124"/>
      <c r="M128" s="128"/>
      <c r="P128" s="129">
        <f>P129</f>
        <v>0</v>
      </c>
      <c r="R128" s="129">
        <f>R129</f>
        <v>0</v>
      </c>
      <c r="T128" s="130">
        <f>T129</f>
        <v>0</v>
      </c>
      <c r="AR128" s="125" t="s">
        <v>174</v>
      </c>
      <c r="AT128" s="131" t="s">
        <v>72</v>
      </c>
      <c r="AU128" s="131" t="s">
        <v>80</v>
      </c>
      <c r="AY128" s="125" t="s">
        <v>151</v>
      </c>
      <c r="BK128" s="132">
        <f>BK129</f>
        <v>15000</v>
      </c>
    </row>
    <row r="129" spans="2:65" s="1" customFormat="1" ht="16.5" customHeight="1" x14ac:dyDescent="0.2">
      <c r="B129" s="25"/>
      <c r="C129" s="135" t="s">
        <v>82</v>
      </c>
      <c r="D129" s="135" t="s">
        <v>154</v>
      </c>
      <c r="E129" s="136" t="s">
        <v>2429</v>
      </c>
      <c r="F129" s="137" t="s">
        <v>2428</v>
      </c>
      <c r="G129" s="138" t="s">
        <v>214</v>
      </c>
      <c r="H129" s="139">
        <v>1</v>
      </c>
      <c r="I129" s="140">
        <v>15000</v>
      </c>
      <c r="J129" s="140">
        <f>ROUND(I129*H129,2)</f>
        <v>15000</v>
      </c>
      <c r="K129" s="141"/>
      <c r="L129" s="25"/>
      <c r="M129" s="142" t="s">
        <v>1</v>
      </c>
      <c r="N129" s="112" t="s">
        <v>38</v>
      </c>
      <c r="O129" s="143">
        <v>0</v>
      </c>
      <c r="P129" s="143">
        <f>O129*H129</f>
        <v>0</v>
      </c>
      <c r="Q129" s="143">
        <v>0</v>
      </c>
      <c r="R129" s="143">
        <f>Q129*H129</f>
        <v>0</v>
      </c>
      <c r="S129" s="143">
        <v>0</v>
      </c>
      <c r="T129" s="144">
        <f>S129*H129</f>
        <v>0</v>
      </c>
      <c r="AR129" s="145" t="s">
        <v>2425</v>
      </c>
      <c r="AT129" s="145" t="s">
        <v>154</v>
      </c>
      <c r="AU129" s="145" t="s">
        <v>82</v>
      </c>
      <c r="AY129" s="13" t="s">
        <v>151</v>
      </c>
      <c r="BE129" s="146">
        <f>IF(N129="základní",J129,0)</f>
        <v>15000</v>
      </c>
      <c r="BF129" s="146">
        <f>IF(N129="snížená",J129,0)</f>
        <v>0</v>
      </c>
      <c r="BG129" s="146">
        <f>IF(N129="zákl. přenesená",J129,0)</f>
        <v>0</v>
      </c>
      <c r="BH129" s="146">
        <f>IF(N129="sníž. přenesená",J129,0)</f>
        <v>0</v>
      </c>
      <c r="BI129" s="146">
        <f>IF(N129="nulová",J129,0)</f>
        <v>0</v>
      </c>
      <c r="BJ129" s="13" t="s">
        <v>80</v>
      </c>
      <c r="BK129" s="146">
        <f>ROUND(I129*H129,2)</f>
        <v>15000</v>
      </c>
      <c r="BL129" s="13" t="s">
        <v>2425</v>
      </c>
      <c r="BM129" s="145" t="s">
        <v>2430</v>
      </c>
    </row>
    <row r="130" spans="2:65" s="11" customFormat="1" ht="22.9" customHeight="1" x14ac:dyDescent="0.2">
      <c r="B130" s="124"/>
      <c r="D130" s="125" t="s">
        <v>72</v>
      </c>
      <c r="E130" s="133" t="s">
        <v>2431</v>
      </c>
      <c r="F130" s="133" t="s">
        <v>2432</v>
      </c>
      <c r="J130" s="134">
        <f>BK130</f>
        <v>15000</v>
      </c>
      <c r="L130" s="124"/>
      <c r="M130" s="128"/>
      <c r="P130" s="129">
        <f>P131</f>
        <v>0</v>
      </c>
      <c r="R130" s="129">
        <f>R131</f>
        <v>0</v>
      </c>
      <c r="T130" s="130">
        <f>T131</f>
        <v>0</v>
      </c>
      <c r="AR130" s="125" t="s">
        <v>174</v>
      </c>
      <c r="AT130" s="131" t="s">
        <v>72</v>
      </c>
      <c r="AU130" s="131" t="s">
        <v>80</v>
      </c>
      <c r="AY130" s="125" t="s">
        <v>151</v>
      </c>
      <c r="BK130" s="132">
        <f>BK131</f>
        <v>15000</v>
      </c>
    </row>
    <row r="131" spans="2:65" s="1" customFormat="1" ht="16.5" customHeight="1" x14ac:dyDescent="0.2">
      <c r="B131" s="25"/>
      <c r="C131" s="135" t="s">
        <v>152</v>
      </c>
      <c r="D131" s="135" t="s">
        <v>154</v>
      </c>
      <c r="E131" s="136" t="s">
        <v>2433</v>
      </c>
      <c r="F131" s="137" t="s">
        <v>2432</v>
      </c>
      <c r="G131" s="138" t="s">
        <v>214</v>
      </c>
      <c r="H131" s="139">
        <v>1</v>
      </c>
      <c r="I131" s="140">
        <v>15000</v>
      </c>
      <c r="J131" s="140">
        <f>ROUND(I131*H131,2)</f>
        <v>15000</v>
      </c>
      <c r="K131" s="141"/>
      <c r="L131" s="25"/>
      <c r="M131" s="160" t="s">
        <v>1</v>
      </c>
      <c r="N131" s="161" t="s">
        <v>38</v>
      </c>
      <c r="O131" s="162">
        <v>0</v>
      </c>
      <c r="P131" s="162">
        <f>O131*H131</f>
        <v>0</v>
      </c>
      <c r="Q131" s="162">
        <v>0</v>
      </c>
      <c r="R131" s="162">
        <f>Q131*H131</f>
        <v>0</v>
      </c>
      <c r="S131" s="162">
        <v>0</v>
      </c>
      <c r="T131" s="163">
        <f>S131*H131</f>
        <v>0</v>
      </c>
      <c r="AR131" s="145" t="s">
        <v>2425</v>
      </c>
      <c r="AT131" s="145" t="s">
        <v>154</v>
      </c>
      <c r="AU131" s="145" t="s">
        <v>82</v>
      </c>
      <c r="AY131" s="13" t="s">
        <v>151</v>
      </c>
      <c r="BE131" s="146">
        <f>IF(N131="základní",J131,0)</f>
        <v>15000</v>
      </c>
      <c r="BF131" s="146">
        <f>IF(N131="snížená",J131,0)</f>
        <v>0</v>
      </c>
      <c r="BG131" s="146">
        <f>IF(N131="zákl. přenesená",J131,0)</f>
        <v>0</v>
      </c>
      <c r="BH131" s="146">
        <f>IF(N131="sníž. přenesená",J131,0)</f>
        <v>0</v>
      </c>
      <c r="BI131" s="146">
        <f>IF(N131="nulová",J131,0)</f>
        <v>0</v>
      </c>
      <c r="BJ131" s="13" t="s">
        <v>80</v>
      </c>
      <c r="BK131" s="146">
        <f>ROUND(I131*H131,2)</f>
        <v>15000</v>
      </c>
      <c r="BL131" s="13" t="s">
        <v>2425</v>
      </c>
      <c r="BM131" s="145" t="s">
        <v>2434</v>
      </c>
    </row>
    <row r="132" spans="2:65" s="1" customFormat="1" ht="6.95" customHeight="1" x14ac:dyDescent="0.2">
      <c r="B132" s="37"/>
      <c r="C132" s="38"/>
      <c r="D132" s="38"/>
      <c r="E132" s="38"/>
      <c r="F132" s="38"/>
      <c r="G132" s="38"/>
      <c r="H132" s="38"/>
      <c r="I132" s="38"/>
      <c r="J132" s="38"/>
      <c r="K132" s="38"/>
      <c r="L132" s="25"/>
    </row>
  </sheetData>
  <sheetProtection algorithmName="SHA-512" hashValue="1Z/5B9Bj1Ti0NcG9vOihH8iqIs9/X2vIEDZ3mz5ETshn/QWL8GaSLBN5yDQN9VO2XNwpFVEzEXPAoI2JQwlj2g==" saltValue="TNyzku6eTwwhHFmggq9mn4ijGdH06FoyWDdtMbqKvEUGK4fGVQ1ckz3iAq+ClcTfX6OeOEJe707eo6Lo11w0Cw==" spinCount="100000" sheet="1" objects="1" scenarios="1" formatColumns="0" formatRows="0" autoFilter="0"/>
  <autoFilter ref="C123:K131" xr:uid="{00000000-0009-0000-0000-000008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18</vt:i4>
      </vt:variant>
    </vt:vector>
  </HeadingPairs>
  <TitlesOfParts>
    <vt:vector size="27" baseType="lpstr">
      <vt:lpstr>Rekapitulace stavby</vt:lpstr>
      <vt:lpstr>D1 - 1.NP-Levý prostor</vt:lpstr>
      <vt:lpstr>D2 - 1.NP-prodejna</vt:lpstr>
      <vt:lpstr>D3 - 1.NP-pravý prostor</vt:lpstr>
      <vt:lpstr>D4 - Přístavba, nástavba,...</vt:lpstr>
      <vt:lpstr>02 - ZTI</vt:lpstr>
      <vt:lpstr>03 - Elektroinstalace</vt:lpstr>
      <vt:lpstr>04 - Vytápění</vt:lpstr>
      <vt:lpstr>05 - VRN</vt:lpstr>
      <vt:lpstr>'02 - ZTI'!Názvy_tisku</vt:lpstr>
      <vt:lpstr>'03 - Elektroinstalace'!Názvy_tisku</vt:lpstr>
      <vt:lpstr>'04 - Vytápění'!Názvy_tisku</vt:lpstr>
      <vt:lpstr>'05 - VRN'!Názvy_tisku</vt:lpstr>
      <vt:lpstr>'D1 - 1.NP-Levý prostor'!Názvy_tisku</vt:lpstr>
      <vt:lpstr>'D2 - 1.NP-prodejna'!Názvy_tisku</vt:lpstr>
      <vt:lpstr>'D3 - 1.NP-pravý prostor'!Názvy_tisku</vt:lpstr>
      <vt:lpstr>'D4 - Přístavba, nástavba,...'!Názvy_tisku</vt:lpstr>
      <vt:lpstr>'Rekapitulace stavby'!Názvy_tisku</vt:lpstr>
      <vt:lpstr>'02 - ZTI'!Oblast_tisku</vt:lpstr>
      <vt:lpstr>'03 - Elektroinstalace'!Oblast_tisku</vt:lpstr>
      <vt:lpstr>'04 - Vytápění'!Oblast_tisku</vt:lpstr>
      <vt:lpstr>'05 - VRN'!Oblast_tisku</vt:lpstr>
      <vt:lpstr>'D1 - 1.NP-Levý prostor'!Oblast_tisku</vt:lpstr>
      <vt:lpstr>'D2 - 1.NP-prodejna'!Oblast_tisku</vt:lpstr>
      <vt:lpstr>'D3 - 1.NP-pravý prostor'!Oblast_tisku</vt:lpstr>
      <vt:lpstr>'D4 - Přístavba, nástavba,...'!Oblast_tisku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MKADERABEK\Martin</dc:creator>
  <cp:lastModifiedBy>Místostarostka</cp:lastModifiedBy>
  <dcterms:created xsi:type="dcterms:W3CDTF">2023-04-26T07:06:30Z</dcterms:created>
  <dcterms:modified xsi:type="dcterms:W3CDTF">2023-08-21T09:05:55Z</dcterms:modified>
</cp:coreProperties>
</file>