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aruška\OneDrive\Dokumenty\Dotace\Dotace klienti\Kozojedy\Příprava ZD\Zadávací dokumentace Kozojedy\Přílohy\"/>
    </mc:Choice>
  </mc:AlternateContent>
  <xr:revisionPtr revIDLastSave="0" documentId="8_{FE05406B-5E46-4868-84A7-E2FDBF555A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kapitulace stavby" sheetId="1" r:id="rId1"/>
    <sheet name="D1 - 1.NP-Levý prostor" sheetId="2" r:id="rId2"/>
    <sheet name="D2 - 1.NP-prodejna" sheetId="3" r:id="rId3"/>
    <sheet name="D3 - 1.NP-pravý prostor" sheetId="4" r:id="rId4"/>
    <sheet name="D4 - Přístavba, nástavba,..." sheetId="5" r:id="rId5"/>
    <sheet name="02 - ZTI" sheetId="6" r:id="rId6"/>
    <sheet name="03 - Elektroinstalace" sheetId="7" r:id="rId7"/>
    <sheet name="04 - Vytápění" sheetId="8" r:id="rId8"/>
    <sheet name="05 - VRN" sheetId="9" r:id="rId9"/>
  </sheets>
  <definedNames>
    <definedName name="_xlnm._FilterDatabase" localSheetId="5" hidden="1">'02 - ZTI'!$C$138:$K$257</definedName>
    <definedName name="_xlnm._FilterDatabase" localSheetId="6" hidden="1">'03 - Elektroinstalace'!$C$130:$K$205</definedName>
    <definedName name="_xlnm._FilterDatabase" localSheetId="7" hidden="1">'04 - Vytápění'!$C$136:$K$187</definedName>
    <definedName name="_xlnm._FilterDatabase" localSheetId="8" hidden="1">'05 - VRN'!$C$129:$K$137</definedName>
    <definedName name="_xlnm._FilterDatabase" localSheetId="1" hidden="1">'D1 - 1.NP-Levý prostor'!$C$142:$K$269</definedName>
    <definedName name="_xlnm._FilterDatabase" localSheetId="2" hidden="1">'D2 - 1.NP-prodejna'!$C$141:$K$233</definedName>
    <definedName name="_xlnm._FilterDatabase" localSheetId="3" hidden="1">'D3 - 1.NP-pravý prostor'!$C$142:$K$254</definedName>
    <definedName name="_xlnm._FilterDatabase" localSheetId="4" hidden="1">'D4 - Přístavba, nástavba,...'!$C$154:$K$483</definedName>
    <definedName name="_xlnm.Print_Titles" localSheetId="5">'02 - ZTI'!$138:$138</definedName>
    <definedName name="_xlnm.Print_Titles" localSheetId="6">'03 - Elektroinstalace'!$130:$130</definedName>
    <definedName name="_xlnm.Print_Titles" localSheetId="7">'04 - Vytápění'!$136:$136</definedName>
    <definedName name="_xlnm.Print_Titles" localSheetId="8">'05 - VRN'!$129:$129</definedName>
    <definedName name="_xlnm.Print_Titles" localSheetId="1">'D1 - 1.NP-Levý prostor'!$142:$142</definedName>
    <definedName name="_xlnm.Print_Titles" localSheetId="2">'D2 - 1.NP-prodejna'!$141:$141</definedName>
    <definedName name="_xlnm.Print_Titles" localSheetId="3">'D3 - 1.NP-pravý prostor'!$142:$142</definedName>
    <definedName name="_xlnm.Print_Titles" localSheetId="4">'D4 - Přístavba, nástavba,...'!$154:$154</definedName>
    <definedName name="_xlnm.Print_Titles" localSheetId="0">'Rekapitulace stavby'!$92:$92</definedName>
    <definedName name="_xlnm.Print_Area" localSheetId="5">'02 - ZTI'!$C$4:$J$76,'02 - ZTI'!$C$82:$J$120,'02 - ZTI'!$C$126:$J$257</definedName>
    <definedName name="_xlnm.Print_Area" localSheetId="6">'03 - Elektroinstalace'!$C$4:$J$76,'03 - Elektroinstalace'!$C$82:$J$112,'03 - Elektroinstalace'!$C$118:$J$205</definedName>
    <definedName name="_xlnm.Print_Area" localSheetId="7">'04 - Vytápění'!$C$4:$J$76,'04 - Vytápění'!$C$82:$J$118,'04 - Vytápění'!$C$124:$J$187</definedName>
    <definedName name="_xlnm.Print_Area" localSheetId="8">'05 - VRN'!$C$4:$J$76,'05 - VRN'!$C$82:$J$111,'05 - VRN'!$C$117:$J$137</definedName>
    <definedName name="_xlnm.Print_Area" localSheetId="1">'D1 - 1.NP-Levý prostor'!$C$4:$J$76,'D1 - 1.NP-Levý prostor'!$C$82:$J$122,'D1 - 1.NP-Levý prostor'!$C$128:$J$269</definedName>
    <definedName name="_xlnm.Print_Area" localSheetId="2">'D2 - 1.NP-prodejna'!$C$4:$J$76,'D2 - 1.NP-prodejna'!$C$82:$J$121,'D2 - 1.NP-prodejna'!$C$127:$J$233</definedName>
    <definedName name="_xlnm.Print_Area" localSheetId="3">'D3 - 1.NP-pravý prostor'!$C$4:$J$76,'D3 - 1.NP-pravý prostor'!$C$82:$J$122,'D3 - 1.NP-pravý prostor'!$C$128:$J$254</definedName>
    <definedName name="_xlnm.Print_Area" localSheetId="4">'D4 - Přístavba, nástavba,...'!$C$4:$J$76,'D4 - Přístavba, nástavba,...'!$C$82:$J$134,'D4 - Přístavba, nástavba,...'!$C$140:$J$483</definedName>
    <definedName name="_xlnm.Print_Area" localSheetId="0">'Rekapitulace stavby'!$D$4:$AO$76,'Rekapitulace stavby'!$C$82:$AQ$104</definedName>
  </definedNames>
  <calcPr calcId="181029" refMode="R1C1"/>
</workbook>
</file>

<file path=xl/calcChain.xml><?xml version="1.0" encoding="utf-8"?>
<calcChain xmlns="http://schemas.openxmlformats.org/spreadsheetml/2006/main">
  <c r="J39" i="9" l="1"/>
  <c r="J38" i="9"/>
  <c r="AY103" i="1"/>
  <c r="J37" i="9"/>
  <c r="AX103" i="1"/>
  <c r="BI137" i="9"/>
  <c r="BH137" i="9"/>
  <c r="BG137" i="9"/>
  <c r="BF137" i="9"/>
  <c r="T137" i="9"/>
  <c r="T136" i="9"/>
  <c r="R137" i="9"/>
  <c r="R136" i="9"/>
  <c r="P137" i="9"/>
  <c r="P136" i="9" s="1"/>
  <c r="BI135" i="9"/>
  <c r="BH135" i="9"/>
  <c r="BG135" i="9"/>
  <c r="BF135" i="9"/>
  <c r="T135" i="9"/>
  <c r="T134" i="9"/>
  <c r="R135" i="9"/>
  <c r="R134" i="9" s="1"/>
  <c r="P135" i="9"/>
  <c r="P134" i="9" s="1"/>
  <c r="BI133" i="9"/>
  <c r="BH133" i="9"/>
  <c r="BG133" i="9"/>
  <c r="BF133" i="9"/>
  <c r="T133" i="9"/>
  <c r="T132" i="9" s="1"/>
  <c r="T131" i="9" s="1"/>
  <c r="T130" i="9" s="1"/>
  <c r="R133" i="9"/>
  <c r="R132" i="9"/>
  <c r="R131" i="9" s="1"/>
  <c r="R130" i="9" s="1"/>
  <c r="P133" i="9"/>
  <c r="P132" i="9" s="1"/>
  <c r="P131" i="9" s="1"/>
  <c r="P130" i="9" s="1"/>
  <c r="AU103" i="1" s="1"/>
  <c r="J127" i="9"/>
  <c r="J126" i="9"/>
  <c r="F126" i="9"/>
  <c r="F124" i="9"/>
  <c r="E122" i="9"/>
  <c r="BI109" i="9"/>
  <c r="BH109" i="9"/>
  <c r="BG109" i="9"/>
  <c r="BF109" i="9"/>
  <c r="BI108" i="9"/>
  <c r="BH108" i="9"/>
  <c r="BG108" i="9"/>
  <c r="BF108" i="9"/>
  <c r="BE108" i="9"/>
  <c r="BI107" i="9"/>
  <c r="BH107" i="9"/>
  <c r="BG107" i="9"/>
  <c r="BF107" i="9"/>
  <c r="BE107" i="9"/>
  <c r="BI106" i="9"/>
  <c r="BH106" i="9"/>
  <c r="BG106" i="9"/>
  <c r="BF106" i="9"/>
  <c r="BE106" i="9"/>
  <c r="BI105" i="9"/>
  <c r="BH105" i="9"/>
  <c r="BG105" i="9"/>
  <c r="BF105" i="9"/>
  <c r="BE105" i="9"/>
  <c r="BI104" i="9"/>
  <c r="BH104" i="9"/>
  <c r="BG104" i="9"/>
  <c r="BF104" i="9"/>
  <c r="BE104" i="9"/>
  <c r="J92" i="9"/>
  <c r="J91" i="9"/>
  <c r="F91" i="9"/>
  <c r="F89" i="9"/>
  <c r="E87" i="9"/>
  <c r="J18" i="9"/>
  <c r="E18" i="9"/>
  <c r="F92" i="9" s="1"/>
  <c r="J17" i="9"/>
  <c r="J12" i="9"/>
  <c r="J89" i="9" s="1"/>
  <c r="E7" i="9"/>
  <c r="E120" i="9" s="1"/>
  <c r="J39" i="8"/>
  <c r="J38" i="8"/>
  <c r="AY102" i="1" s="1"/>
  <c r="J37" i="8"/>
  <c r="AX102" i="1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T148" i="8"/>
  <c r="R149" i="8"/>
  <c r="R148" i="8"/>
  <c r="P149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T141" i="8" s="1"/>
  <c r="R142" i="8"/>
  <c r="R141" i="8"/>
  <c r="P142" i="8"/>
  <c r="P141" i="8"/>
  <c r="BI140" i="8"/>
  <c r="BH140" i="8"/>
  <c r="BG140" i="8"/>
  <c r="BF140" i="8"/>
  <c r="T140" i="8"/>
  <c r="T139" i="8"/>
  <c r="R140" i="8"/>
  <c r="R139" i="8"/>
  <c r="P140" i="8"/>
  <c r="P139" i="8"/>
  <c r="J134" i="8"/>
  <c r="J133" i="8"/>
  <c r="F133" i="8"/>
  <c r="F131" i="8"/>
  <c r="E129" i="8"/>
  <c r="BI116" i="8"/>
  <c r="BH116" i="8"/>
  <c r="BG116" i="8"/>
  <c r="BF116" i="8"/>
  <c r="BI115" i="8"/>
  <c r="BH115" i="8"/>
  <c r="BG115" i="8"/>
  <c r="BF115" i="8"/>
  <c r="BE115" i="8"/>
  <c r="BI114" i="8"/>
  <c r="BH114" i="8"/>
  <c r="BG114" i="8"/>
  <c r="BF114" i="8"/>
  <c r="BE114" i="8"/>
  <c r="BI113" i="8"/>
  <c r="BH113" i="8"/>
  <c r="BG113" i="8"/>
  <c r="BF113" i="8"/>
  <c r="BE113" i="8"/>
  <c r="BI112" i="8"/>
  <c r="BH112" i="8"/>
  <c r="BG112" i="8"/>
  <c r="BF112" i="8"/>
  <c r="BE112" i="8"/>
  <c r="BI111" i="8"/>
  <c r="BH111" i="8"/>
  <c r="BG111" i="8"/>
  <c r="BF111" i="8"/>
  <c r="BE111" i="8"/>
  <c r="J92" i="8"/>
  <c r="J91" i="8"/>
  <c r="F91" i="8"/>
  <c r="F89" i="8"/>
  <c r="E87" i="8"/>
  <c r="J18" i="8"/>
  <c r="E18" i="8"/>
  <c r="F134" i="8" s="1"/>
  <c r="J17" i="8"/>
  <c r="J12" i="8"/>
  <c r="J131" i="8" s="1"/>
  <c r="E7" i="8"/>
  <c r="E127" i="8" s="1"/>
  <c r="J39" i="7"/>
  <c r="J38" i="7"/>
  <c r="AY101" i="1" s="1"/>
  <c r="J37" i="7"/>
  <c r="AX101" i="1"/>
  <c r="BI205" i="7"/>
  <c r="BH205" i="7"/>
  <c r="BG205" i="7"/>
  <c r="BF205" i="7"/>
  <c r="T205" i="7"/>
  <c r="R205" i="7"/>
  <c r="P205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T195" i="7"/>
  <c r="R196" i="7"/>
  <c r="R195" i="7"/>
  <c r="P196" i="7"/>
  <c r="P195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J128" i="7"/>
  <c r="J127" i="7"/>
  <c r="F127" i="7"/>
  <c r="F125" i="7"/>
  <c r="E123" i="7"/>
  <c r="BI110" i="7"/>
  <c r="BH110" i="7"/>
  <c r="BG110" i="7"/>
  <c r="BF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BE105" i="7"/>
  <c r="J92" i="7"/>
  <c r="J91" i="7"/>
  <c r="F91" i="7"/>
  <c r="F89" i="7"/>
  <c r="E87" i="7"/>
  <c r="J18" i="7"/>
  <c r="E18" i="7"/>
  <c r="F128" i="7"/>
  <c r="J17" i="7"/>
  <c r="J12" i="7"/>
  <c r="J125" i="7"/>
  <c r="E7" i="7"/>
  <c r="E121" i="7" s="1"/>
  <c r="J39" i="6"/>
  <c r="J38" i="6"/>
  <c r="AY100" i="1"/>
  <c r="J37" i="6"/>
  <c r="AX100" i="1" s="1"/>
  <c r="BI257" i="6"/>
  <c r="BH257" i="6"/>
  <c r="BG257" i="6"/>
  <c r="BF257" i="6"/>
  <c r="T257" i="6"/>
  <c r="R257" i="6"/>
  <c r="P257" i="6"/>
  <c r="BI256" i="6"/>
  <c r="BH256" i="6"/>
  <c r="BG256" i="6"/>
  <c r="BF256" i="6"/>
  <c r="T256" i="6"/>
  <c r="R256" i="6"/>
  <c r="P256" i="6"/>
  <c r="BI254" i="6"/>
  <c r="BH254" i="6"/>
  <c r="BG254" i="6"/>
  <c r="BF254" i="6"/>
  <c r="T254" i="6"/>
  <c r="R254" i="6"/>
  <c r="P254" i="6"/>
  <c r="BI253" i="6"/>
  <c r="BH253" i="6"/>
  <c r="BG253" i="6"/>
  <c r="BF253" i="6"/>
  <c r="T253" i="6"/>
  <c r="R253" i="6"/>
  <c r="P253" i="6"/>
  <c r="BI252" i="6"/>
  <c r="BH252" i="6"/>
  <c r="BG252" i="6"/>
  <c r="BF252" i="6"/>
  <c r="T252" i="6"/>
  <c r="R252" i="6"/>
  <c r="P252" i="6"/>
  <c r="BI251" i="6"/>
  <c r="BH251" i="6"/>
  <c r="BG251" i="6"/>
  <c r="BF251" i="6"/>
  <c r="T251" i="6"/>
  <c r="R251" i="6"/>
  <c r="P251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8" i="6"/>
  <c r="BH248" i="6"/>
  <c r="BG248" i="6"/>
  <c r="BF248" i="6"/>
  <c r="T248" i="6"/>
  <c r="R248" i="6"/>
  <c r="P248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8" i="6"/>
  <c r="BH238" i="6"/>
  <c r="BG238" i="6"/>
  <c r="BF238" i="6"/>
  <c r="T238" i="6"/>
  <c r="R238" i="6"/>
  <c r="P238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30" i="6"/>
  <c r="BH230" i="6"/>
  <c r="BG230" i="6"/>
  <c r="BF230" i="6"/>
  <c r="T230" i="6"/>
  <c r="R230" i="6"/>
  <c r="P230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09" i="6"/>
  <c r="BH209" i="6"/>
  <c r="BG209" i="6"/>
  <c r="BF209" i="6"/>
  <c r="T209" i="6"/>
  <c r="T208" i="6" s="1"/>
  <c r="R209" i="6"/>
  <c r="R208" i="6"/>
  <c r="P209" i="6"/>
  <c r="P208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T161" i="6"/>
  <c r="R162" i="6"/>
  <c r="R161" i="6"/>
  <c r="P162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J136" i="6"/>
  <c r="J135" i="6"/>
  <c r="F135" i="6"/>
  <c r="F133" i="6"/>
  <c r="E131" i="6"/>
  <c r="BI118" i="6"/>
  <c r="BH118" i="6"/>
  <c r="BG118" i="6"/>
  <c r="BF118" i="6"/>
  <c r="BI117" i="6"/>
  <c r="BH117" i="6"/>
  <c r="BG117" i="6"/>
  <c r="BF117" i="6"/>
  <c r="BE117" i="6"/>
  <c r="BI116" i="6"/>
  <c r="BH116" i="6"/>
  <c r="BG116" i="6"/>
  <c r="BF116" i="6"/>
  <c r="BE116" i="6"/>
  <c r="BI115" i="6"/>
  <c r="BH115" i="6"/>
  <c r="BG115" i="6"/>
  <c r="BF115" i="6"/>
  <c r="BE115" i="6"/>
  <c r="BI114" i="6"/>
  <c r="BH114" i="6"/>
  <c r="BG114" i="6"/>
  <c r="BF114" i="6"/>
  <c r="BE114" i="6"/>
  <c r="BI113" i="6"/>
  <c r="BH113" i="6"/>
  <c r="BG113" i="6"/>
  <c r="BF113" i="6"/>
  <c r="BE113" i="6"/>
  <c r="J92" i="6"/>
  <c r="J91" i="6"/>
  <c r="F91" i="6"/>
  <c r="F89" i="6"/>
  <c r="E87" i="6"/>
  <c r="J18" i="6"/>
  <c r="E18" i="6"/>
  <c r="F136" i="6"/>
  <c r="J17" i="6"/>
  <c r="J12" i="6"/>
  <c r="J133" i="6" s="1"/>
  <c r="E7" i="6"/>
  <c r="E85" i="6"/>
  <c r="J41" i="5"/>
  <c r="J40" i="5"/>
  <c r="AY99" i="1"/>
  <c r="J39" i="5"/>
  <c r="AX99" i="1"/>
  <c r="BI483" i="5"/>
  <c r="BH483" i="5"/>
  <c r="BG483" i="5"/>
  <c r="BF483" i="5"/>
  <c r="T483" i="5"/>
  <c r="T482" i="5"/>
  <c r="R483" i="5"/>
  <c r="R482" i="5"/>
  <c r="P483" i="5"/>
  <c r="P482" i="5"/>
  <c r="BI481" i="5"/>
  <c r="BH481" i="5"/>
  <c r="BG481" i="5"/>
  <c r="BF481" i="5"/>
  <c r="T481" i="5"/>
  <c r="R481" i="5"/>
  <c r="P481" i="5"/>
  <c r="BI480" i="5"/>
  <c r="BH480" i="5"/>
  <c r="BG480" i="5"/>
  <c r="BF480" i="5"/>
  <c r="T480" i="5"/>
  <c r="R480" i="5"/>
  <c r="P480" i="5"/>
  <c r="BI479" i="5"/>
  <c r="BH479" i="5"/>
  <c r="BG479" i="5"/>
  <c r="BF479" i="5"/>
  <c r="T479" i="5"/>
  <c r="R479" i="5"/>
  <c r="P479" i="5"/>
  <c r="BI478" i="5"/>
  <c r="BH478" i="5"/>
  <c r="BG478" i="5"/>
  <c r="BF478" i="5"/>
  <c r="T478" i="5"/>
  <c r="R478" i="5"/>
  <c r="P478" i="5"/>
  <c r="BI477" i="5"/>
  <c r="BH477" i="5"/>
  <c r="BG477" i="5"/>
  <c r="BF477" i="5"/>
  <c r="T477" i="5"/>
  <c r="R477" i="5"/>
  <c r="P477" i="5"/>
  <c r="BI476" i="5"/>
  <c r="BH476" i="5"/>
  <c r="BG476" i="5"/>
  <c r="BF476" i="5"/>
  <c r="T476" i="5"/>
  <c r="R476" i="5"/>
  <c r="P476" i="5"/>
  <c r="BI475" i="5"/>
  <c r="BH475" i="5"/>
  <c r="BG475" i="5"/>
  <c r="BF475" i="5"/>
  <c r="T475" i="5"/>
  <c r="R475" i="5"/>
  <c r="P475" i="5"/>
  <c r="BI473" i="5"/>
  <c r="BH473" i="5"/>
  <c r="BG473" i="5"/>
  <c r="BF473" i="5"/>
  <c r="T473" i="5"/>
  <c r="R473" i="5"/>
  <c r="P473" i="5"/>
  <c r="BI472" i="5"/>
  <c r="BH472" i="5"/>
  <c r="BG472" i="5"/>
  <c r="BF472" i="5"/>
  <c r="T472" i="5"/>
  <c r="R472" i="5"/>
  <c r="P472" i="5"/>
  <c r="BI471" i="5"/>
  <c r="BH471" i="5"/>
  <c r="BG471" i="5"/>
  <c r="BF471" i="5"/>
  <c r="T471" i="5"/>
  <c r="R471" i="5"/>
  <c r="P471" i="5"/>
  <c r="BI469" i="5"/>
  <c r="BH469" i="5"/>
  <c r="BG469" i="5"/>
  <c r="BF469" i="5"/>
  <c r="T469" i="5"/>
  <c r="R469" i="5"/>
  <c r="P469" i="5"/>
  <c r="BI468" i="5"/>
  <c r="BH468" i="5"/>
  <c r="BG468" i="5"/>
  <c r="BF468" i="5"/>
  <c r="T468" i="5"/>
  <c r="R468" i="5"/>
  <c r="P468" i="5"/>
  <c r="BI467" i="5"/>
  <c r="BH467" i="5"/>
  <c r="BG467" i="5"/>
  <c r="BF467" i="5"/>
  <c r="T467" i="5"/>
  <c r="R467" i="5"/>
  <c r="P467" i="5"/>
  <c r="BI466" i="5"/>
  <c r="BH466" i="5"/>
  <c r="BG466" i="5"/>
  <c r="BF466" i="5"/>
  <c r="T466" i="5"/>
  <c r="R466" i="5"/>
  <c r="P466" i="5"/>
  <c r="BI465" i="5"/>
  <c r="BH465" i="5"/>
  <c r="BG465" i="5"/>
  <c r="BF465" i="5"/>
  <c r="T465" i="5"/>
  <c r="R465" i="5"/>
  <c r="P465" i="5"/>
  <c r="BI464" i="5"/>
  <c r="BH464" i="5"/>
  <c r="BG464" i="5"/>
  <c r="BF464" i="5"/>
  <c r="T464" i="5"/>
  <c r="R464" i="5"/>
  <c r="P464" i="5"/>
  <c r="BI463" i="5"/>
  <c r="BH463" i="5"/>
  <c r="BG463" i="5"/>
  <c r="BF463" i="5"/>
  <c r="T463" i="5"/>
  <c r="R463" i="5"/>
  <c r="P463" i="5"/>
  <c r="BI462" i="5"/>
  <c r="BH462" i="5"/>
  <c r="BG462" i="5"/>
  <c r="BF462" i="5"/>
  <c r="T462" i="5"/>
  <c r="R462" i="5"/>
  <c r="P462" i="5"/>
  <c r="BI460" i="5"/>
  <c r="BH460" i="5"/>
  <c r="BG460" i="5"/>
  <c r="BF460" i="5"/>
  <c r="T460" i="5"/>
  <c r="R460" i="5"/>
  <c r="P460" i="5"/>
  <c r="BI459" i="5"/>
  <c r="BH459" i="5"/>
  <c r="BG459" i="5"/>
  <c r="BF459" i="5"/>
  <c r="T459" i="5"/>
  <c r="R459" i="5"/>
  <c r="P459" i="5"/>
  <c r="BI458" i="5"/>
  <c r="BH458" i="5"/>
  <c r="BG458" i="5"/>
  <c r="BF458" i="5"/>
  <c r="T458" i="5"/>
  <c r="R458" i="5"/>
  <c r="P458" i="5"/>
  <c r="BI457" i="5"/>
  <c r="BH457" i="5"/>
  <c r="BG457" i="5"/>
  <c r="BF457" i="5"/>
  <c r="T457" i="5"/>
  <c r="R457" i="5"/>
  <c r="P457" i="5"/>
  <c r="BI456" i="5"/>
  <c r="BH456" i="5"/>
  <c r="BG456" i="5"/>
  <c r="BF456" i="5"/>
  <c r="T456" i="5"/>
  <c r="R456" i="5"/>
  <c r="P456" i="5"/>
  <c r="BI455" i="5"/>
  <c r="BH455" i="5"/>
  <c r="BG455" i="5"/>
  <c r="BF455" i="5"/>
  <c r="T455" i="5"/>
  <c r="R455" i="5"/>
  <c r="P455" i="5"/>
  <c r="BI454" i="5"/>
  <c r="BH454" i="5"/>
  <c r="BG454" i="5"/>
  <c r="BF454" i="5"/>
  <c r="T454" i="5"/>
  <c r="R454" i="5"/>
  <c r="P454" i="5"/>
  <c r="BI453" i="5"/>
  <c r="BH453" i="5"/>
  <c r="BG453" i="5"/>
  <c r="BF453" i="5"/>
  <c r="T453" i="5"/>
  <c r="R453" i="5"/>
  <c r="P453" i="5"/>
  <c r="BI452" i="5"/>
  <c r="BH452" i="5"/>
  <c r="BG452" i="5"/>
  <c r="BF452" i="5"/>
  <c r="T452" i="5"/>
  <c r="R452" i="5"/>
  <c r="P452" i="5"/>
  <c r="BI451" i="5"/>
  <c r="BH451" i="5"/>
  <c r="BG451" i="5"/>
  <c r="BF451" i="5"/>
  <c r="T451" i="5"/>
  <c r="R451" i="5"/>
  <c r="P451" i="5"/>
  <c r="BI450" i="5"/>
  <c r="BH450" i="5"/>
  <c r="BG450" i="5"/>
  <c r="BF450" i="5"/>
  <c r="T450" i="5"/>
  <c r="R450" i="5"/>
  <c r="P450" i="5"/>
  <c r="BI449" i="5"/>
  <c r="BH449" i="5"/>
  <c r="BG449" i="5"/>
  <c r="BF449" i="5"/>
  <c r="T449" i="5"/>
  <c r="R449" i="5"/>
  <c r="P449" i="5"/>
  <c r="BI448" i="5"/>
  <c r="BH448" i="5"/>
  <c r="BG448" i="5"/>
  <c r="BF448" i="5"/>
  <c r="T448" i="5"/>
  <c r="R448" i="5"/>
  <c r="P448" i="5"/>
  <c r="BI447" i="5"/>
  <c r="BH447" i="5"/>
  <c r="BG447" i="5"/>
  <c r="BF447" i="5"/>
  <c r="T447" i="5"/>
  <c r="R447" i="5"/>
  <c r="P447" i="5"/>
  <c r="BI446" i="5"/>
  <c r="BH446" i="5"/>
  <c r="BG446" i="5"/>
  <c r="BF446" i="5"/>
  <c r="T446" i="5"/>
  <c r="R446" i="5"/>
  <c r="P446" i="5"/>
  <c r="BI445" i="5"/>
  <c r="BH445" i="5"/>
  <c r="BG445" i="5"/>
  <c r="BF445" i="5"/>
  <c r="T445" i="5"/>
  <c r="R445" i="5"/>
  <c r="P445" i="5"/>
  <c r="BI443" i="5"/>
  <c r="BH443" i="5"/>
  <c r="BG443" i="5"/>
  <c r="BF443" i="5"/>
  <c r="T443" i="5"/>
  <c r="R443" i="5"/>
  <c r="P443" i="5"/>
  <c r="BI442" i="5"/>
  <c r="BH442" i="5"/>
  <c r="BG442" i="5"/>
  <c r="BF442" i="5"/>
  <c r="T442" i="5"/>
  <c r="R442" i="5"/>
  <c r="P442" i="5"/>
  <c r="BI441" i="5"/>
  <c r="BH441" i="5"/>
  <c r="BG441" i="5"/>
  <c r="BF441" i="5"/>
  <c r="T441" i="5"/>
  <c r="R441" i="5"/>
  <c r="P441" i="5"/>
  <c r="BI440" i="5"/>
  <c r="BH440" i="5"/>
  <c r="BG440" i="5"/>
  <c r="BF440" i="5"/>
  <c r="T440" i="5"/>
  <c r="R440" i="5"/>
  <c r="P440" i="5"/>
  <c r="BI439" i="5"/>
  <c r="BH439" i="5"/>
  <c r="BG439" i="5"/>
  <c r="BF439" i="5"/>
  <c r="T439" i="5"/>
  <c r="R439" i="5"/>
  <c r="P439" i="5"/>
  <c r="BI438" i="5"/>
  <c r="BH438" i="5"/>
  <c r="BG438" i="5"/>
  <c r="BF438" i="5"/>
  <c r="T438" i="5"/>
  <c r="R438" i="5"/>
  <c r="P438" i="5"/>
  <c r="BI437" i="5"/>
  <c r="BH437" i="5"/>
  <c r="BG437" i="5"/>
  <c r="BF437" i="5"/>
  <c r="T437" i="5"/>
  <c r="R437" i="5"/>
  <c r="P437" i="5"/>
  <c r="BI436" i="5"/>
  <c r="BH436" i="5"/>
  <c r="BG436" i="5"/>
  <c r="BF436" i="5"/>
  <c r="T436" i="5"/>
  <c r="R436" i="5"/>
  <c r="P436" i="5"/>
  <c r="BI435" i="5"/>
  <c r="BH435" i="5"/>
  <c r="BG435" i="5"/>
  <c r="BF435" i="5"/>
  <c r="T435" i="5"/>
  <c r="R435" i="5"/>
  <c r="P435" i="5"/>
  <c r="BI434" i="5"/>
  <c r="BH434" i="5"/>
  <c r="BG434" i="5"/>
  <c r="BF434" i="5"/>
  <c r="T434" i="5"/>
  <c r="R434" i="5"/>
  <c r="P434" i="5"/>
  <c r="BI432" i="5"/>
  <c r="BH432" i="5"/>
  <c r="BG432" i="5"/>
  <c r="BF432" i="5"/>
  <c r="T432" i="5"/>
  <c r="R432" i="5"/>
  <c r="P432" i="5"/>
  <c r="BI431" i="5"/>
  <c r="BH431" i="5"/>
  <c r="BG431" i="5"/>
  <c r="BF431" i="5"/>
  <c r="T431" i="5"/>
  <c r="R431" i="5"/>
  <c r="P431" i="5"/>
  <c r="BI430" i="5"/>
  <c r="BH430" i="5"/>
  <c r="BG430" i="5"/>
  <c r="BF430" i="5"/>
  <c r="T430" i="5"/>
  <c r="R430" i="5"/>
  <c r="P430" i="5"/>
  <c r="BI429" i="5"/>
  <c r="BH429" i="5"/>
  <c r="BG429" i="5"/>
  <c r="BF429" i="5"/>
  <c r="T429" i="5"/>
  <c r="R429" i="5"/>
  <c r="P429" i="5"/>
  <c r="BI428" i="5"/>
  <c r="BH428" i="5"/>
  <c r="BG428" i="5"/>
  <c r="BF428" i="5"/>
  <c r="T428" i="5"/>
  <c r="R428" i="5"/>
  <c r="P428" i="5"/>
  <c r="BI427" i="5"/>
  <c r="BH427" i="5"/>
  <c r="BG427" i="5"/>
  <c r="BF427" i="5"/>
  <c r="T427" i="5"/>
  <c r="R427" i="5"/>
  <c r="P427" i="5"/>
  <c r="BI426" i="5"/>
  <c r="BH426" i="5"/>
  <c r="BG426" i="5"/>
  <c r="BF426" i="5"/>
  <c r="T426" i="5"/>
  <c r="R426" i="5"/>
  <c r="P426" i="5"/>
  <c r="BI425" i="5"/>
  <c r="BH425" i="5"/>
  <c r="BG425" i="5"/>
  <c r="BF425" i="5"/>
  <c r="T425" i="5"/>
  <c r="R425" i="5"/>
  <c r="P425" i="5"/>
  <c r="BI424" i="5"/>
  <c r="BH424" i="5"/>
  <c r="BG424" i="5"/>
  <c r="BF424" i="5"/>
  <c r="T424" i="5"/>
  <c r="R424" i="5"/>
  <c r="P424" i="5"/>
  <c r="BI423" i="5"/>
  <c r="BH423" i="5"/>
  <c r="BG423" i="5"/>
  <c r="BF423" i="5"/>
  <c r="T423" i="5"/>
  <c r="R423" i="5"/>
  <c r="P423" i="5"/>
  <c r="BI421" i="5"/>
  <c r="BH421" i="5"/>
  <c r="BG421" i="5"/>
  <c r="BF421" i="5"/>
  <c r="T421" i="5"/>
  <c r="R421" i="5"/>
  <c r="P421" i="5"/>
  <c r="BI420" i="5"/>
  <c r="BH420" i="5"/>
  <c r="BG420" i="5"/>
  <c r="BF420" i="5"/>
  <c r="T420" i="5"/>
  <c r="R420" i="5"/>
  <c r="P420" i="5"/>
  <c r="BI419" i="5"/>
  <c r="BH419" i="5"/>
  <c r="BG419" i="5"/>
  <c r="BF419" i="5"/>
  <c r="T419" i="5"/>
  <c r="R419" i="5"/>
  <c r="P419" i="5"/>
  <c r="BI418" i="5"/>
  <c r="BH418" i="5"/>
  <c r="BG418" i="5"/>
  <c r="BF418" i="5"/>
  <c r="T418" i="5"/>
  <c r="R418" i="5"/>
  <c r="P418" i="5"/>
  <c r="BI417" i="5"/>
  <c r="BH417" i="5"/>
  <c r="BG417" i="5"/>
  <c r="BF417" i="5"/>
  <c r="T417" i="5"/>
  <c r="R417" i="5"/>
  <c r="P417" i="5"/>
  <c r="BI416" i="5"/>
  <c r="BH416" i="5"/>
  <c r="BG416" i="5"/>
  <c r="BF416" i="5"/>
  <c r="T416" i="5"/>
  <c r="R416" i="5"/>
  <c r="P416" i="5"/>
  <c r="BI415" i="5"/>
  <c r="BH415" i="5"/>
  <c r="BG415" i="5"/>
  <c r="BF415" i="5"/>
  <c r="T415" i="5"/>
  <c r="R415" i="5"/>
  <c r="P415" i="5"/>
  <c r="BI414" i="5"/>
  <c r="BH414" i="5"/>
  <c r="BG414" i="5"/>
  <c r="BF414" i="5"/>
  <c r="T414" i="5"/>
  <c r="R414" i="5"/>
  <c r="P414" i="5"/>
  <c r="BI413" i="5"/>
  <c r="BH413" i="5"/>
  <c r="BG413" i="5"/>
  <c r="BF413" i="5"/>
  <c r="T413" i="5"/>
  <c r="R413" i="5"/>
  <c r="P413" i="5"/>
  <c r="BI412" i="5"/>
  <c r="BH412" i="5"/>
  <c r="BG412" i="5"/>
  <c r="BF412" i="5"/>
  <c r="T412" i="5"/>
  <c r="R412" i="5"/>
  <c r="P412" i="5"/>
  <c r="BI411" i="5"/>
  <c r="BH411" i="5"/>
  <c r="BG411" i="5"/>
  <c r="BF411" i="5"/>
  <c r="T411" i="5"/>
  <c r="R411" i="5"/>
  <c r="P411" i="5"/>
  <c r="BI410" i="5"/>
  <c r="BH410" i="5"/>
  <c r="BG410" i="5"/>
  <c r="BF410" i="5"/>
  <c r="T410" i="5"/>
  <c r="R410" i="5"/>
  <c r="P410" i="5"/>
  <c r="BI409" i="5"/>
  <c r="BH409" i="5"/>
  <c r="BG409" i="5"/>
  <c r="BF409" i="5"/>
  <c r="T409" i="5"/>
  <c r="R409" i="5"/>
  <c r="P409" i="5"/>
  <c r="BI408" i="5"/>
  <c r="BH408" i="5"/>
  <c r="BG408" i="5"/>
  <c r="BF408" i="5"/>
  <c r="T408" i="5"/>
  <c r="R408" i="5"/>
  <c r="P408" i="5"/>
  <c r="BI407" i="5"/>
  <c r="BH407" i="5"/>
  <c r="BG407" i="5"/>
  <c r="BF407" i="5"/>
  <c r="T407" i="5"/>
  <c r="R407" i="5"/>
  <c r="P407" i="5"/>
  <c r="BI406" i="5"/>
  <c r="BH406" i="5"/>
  <c r="BG406" i="5"/>
  <c r="BF406" i="5"/>
  <c r="T406" i="5"/>
  <c r="R406" i="5"/>
  <c r="P406" i="5"/>
  <c r="BI405" i="5"/>
  <c r="BH405" i="5"/>
  <c r="BG405" i="5"/>
  <c r="BF405" i="5"/>
  <c r="T405" i="5"/>
  <c r="R405" i="5"/>
  <c r="P405" i="5"/>
  <c r="BI404" i="5"/>
  <c r="BH404" i="5"/>
  <c r="BG404" i="5"/>
  <c r="BF404" i="5"/>
  <c r="T404" i="5"/>
  <c r="R404" i="5"/>
  <c r="P404" i="5"/>
  <c r="BI403" i="5"/>
  <c r="BH403" i="5"/>
  <c r="BG403" i="5"/>
  <c r="BF403" i="5"/>
  <c r="T403" i="5"/>
  <c r="R403" i="5"/>
  <c r="P403" i="5"/>
  <c r="BI402" i="5"/>
  <c r="BH402" i="5"/>
  <c r="BG402" i="5"/>
  <c r="BF402" i="5"/>
  <c r="T402" i="5"/>
  <c r="R402" i="5"/>
  <c r="P402" i="5"/>
  <c r="BI401" i="5"/>
  <c r="BH401" i="5"/>
  <c r="BG401" i="5"/>
  <c r="BF401" i="5"/>
  <c r="T401" i="5"/>
  <c r="R401" i="5"/>
  <c r="P401" i="5"/>
  <c r="BI400" i="5"/>
  <c r="BH400" i="5"/>
  <c r="BG400" i="5"/>
  <c r="BF400" i="5"/>
  <c r="T400" i="5"/>
  <c r="R400" i="5"/>
  <c r="P400" i="5"/>
  <c r="BI399" i="5"/>
  <c r="BH399" i="5"/>
  <c r="BG399" i="5"/>
  <c r="BF399" i="5"/>
  <c r="T399" i="5"/>
  <c r="R399" i="5"/>
  <c r="P399" i="5"/>
  <c r="BI398" i="5"/>
  <c r="BH398" i="5"/>
  <c r="BG398" i="5"/>
  <c r="BF398" i="5"/>
  <c r="T398" i="5"/>
  <c r="R398" i="5"/>
  <c r="P398" i="5"/>
  <c r="BI397" i="5"/>
  <c r="BH397" i="5"/>
  <c r="BG397" i="5"/>
  <c r="BF397" i="5"/>
  <c r="T397" i="5"/>
  <c r="R397" i="5"/>
  <c r="P397" i="5"/>
  <c r="BI396" i="5"/>
  <c r="BH396" i="5"/>
  <c r="BG396" i="5"/>
  <c r="BF396" i="5"/>
  <c r="T396" i="5"/>
  <c r="R396" i="5"/>
  <c r="P396" i="5"/>
  <c r="BI395" i="5"/>
  <c r="BH395" i="5"/>
  <c r="BG395" i="5"/>
  <c r="BF395" i="5"/>
  <c r="T395" i="5"/>
  <c r="R395" i="5"/>
  <c r="P395" i="5"/>
  <c r="BI394" i="5"/>
  <c r="BH394" i="5"/>
  <c r="BG394" i="5"/>
  <c r="BF394" i="5"/>
  <c r="T394" i="5"/>
  <c r="R394" i="5"/>
  <c r="P394" i="5"/>
  <c r="BI393" i="5"/>
  <c r="BH393" i="5"/>
  <c r="BG393" i="5"/>
  <c r="BF393" i="5"/>
  <c r="T393" i="5"/>
  <c r="R393" i="5"/>
  <c r="P393" i="5"/>
  <c r="BI392" i="5"/>
  <c r="BH392" i="5"/>
  <c r="BG392" i="5"/>
  <c r="BF392" i="5"/>
  <c r="T392" i="5"/>
  <c r="R392" i="5"/>
  <c r="P392" i="5"/>
  <c r="BI391" i="5"/>
  <c r="BH391" i="5"/>
  <c r="BG391" i="5"/>
  <c r="BF391" i="5"/>
  <c r="T391" i="5"/>
  <c r="R391" i="5"/>
  <c r="P391" i="5"/>
  <c r="BI390" i="5"/>
  <c r="BH390" i="5"/>
  <c r="BG390" i="5"/>
  <c r="BF390" i="5"/>
  <c r="T390" i="5"/>
  <c r="R390" i="5"/>
  <c r="P390" i="5"/>
  <c r="BI389" i="5"/>
  <c r="BH389" i="5"/>
  <c r="BG389" i="5"/>
  <c r="BF389" i="5"/>
  <c r="T389" i="5"/>
  <c r="R389" i="5"/>
  <c r="P389" i="5"/>
  <c r="BI388" i="5"/>
  <c r="BH388" i="5"/>
  <c r="BG388" i="5"/>
  <c r="BF388" i="5"/>
  <c r="T388" i="5"/>
  <c r="R388" i="5"/>
  <c r="P388" i="5"/>
  <c r="BI387" i="5"/>
  <c r="BH387" i="5"/>
  <c r="BG387" i="5"/>
  <c r="BF387" i="5"/>
  <c r="T387" i="5"/>
  <c r="R387" i="5"/>
  <c r="P387" i="5"/>
  <c r="BI386" i="5"/>
  <c r="BH386" i="5"/>
  <c r="BG386" i="5"/>
  <c r="BF386" i="5"/>
  <c r="T386" i="5"/>
  <c r="R386" i="5"/>
  <c r="P386" i="5"/>
  <c r="BI385" i="5"/>
  <c r="BH385" i="5"/>
  <c r="BG385" i="5"/>
  <c r="BF385" i="5"/>
  <c r="T385" i="5"/>
  <c r="R385" i="5"/>
  <c r="P385" i="5"/>
  <c r="BI384" i="5"/>
  <c r="BH384" i="5"/>
  <c r="BG384" i="5"/>
  <c r="BF384" i="5"/>
  <c r="T384" i="5"/>
  <c r="R384" i="5"/>
  <c r="P384" i="5"/>
  <c r="BI382" i="5"/>
  <c r="BH382" i="5"/>
  <c r="BG382" i="5"/>
  <c r="BF382" i="5"/>
  <c r="T382" i="5"/>
  <c r="R382" i="5"/>
  <c r="P382" i="5"/>
  <c r="BI381" i="5"/>
  <c r="BH381" i="5"/>
  <c r="BG381" i="5"/>
  <c r="BF381" i="5"/>
  <c r="T381" i="5"/>
  <c r="R381" i="5"/>
  <c r="P381" i="5"/>
  <c r="BI380" i="5"/>
  <c r="BH380" i="5"/>
  <c r="BG380" i="5"/>
  <c r="BF380" i="5"/>
  <c r="T380" i="5"/>
  <c r="R380" i="5"/>
  <c r="P380" i="5"/>
  <c r="BI379" i="5"/>
  <c r="BH379" i="5"/>
  <c r="BG379" i="5"/>
  <c r="BF379" i="5"/>
  <c r="T379" i="5"/>
  <c r="R379" i="5"/>
  <c r="P379" i="5"/>
  <c r="BI378" i="5"/>
  <c r="BH378" i="5"/>
  <c r="BG378" i="5"/>
  <c r="BF378" i="5"/>
  <c r="T378" i="5"/>
  <c r="R378" i="5"/>
  <c r="P378" i="5"/>
  <c r="BI377" i="5"/>
  <c r="BH377" i="5"/>
  <c r="BG377" i="5"/>
  <c r="BF377" i="5"/>
  <c r="T377" i="5"/>
  <c r="R377" i="5"/>
  <c r="P377" i="5"/>
  <c r="BI376" i="5"/>
  <c r="BH376" i="5"/>
  <c r="BG376" i="5"/>
  <c r="BF376" i="5"/>
  <c r="T376" i="5"/>
  <c r="R376" i="5"/>
  <c r="P376" i="5"/>
  <c r="BI375" i="5"/>
  <c r="BH375" i="5"/>
  <c r="BG375" i="5"/>
  <c r="BF375" i="5"/>
  <c r="T375" i="5"/>
  <c r="R375" i="5"/>
  <c r="P375" i="5"/>
  <c r="BI374" i="5"/>
  <c r="BH374" i="5"/>
  <c r="BG374" i="5"/>
  <c r="BF374" i="5"/>
  <c r="T374" i="5"/>
  <c r="R374" i="5"/>
  <c r="P374" i="5"/>
  <c r="BI373" i="5"/>
  <c r="BH373" i="5"/>
  <c r="BG373" i="5"/>
  <c r="BF373" i="5"/>
  <c r="T373" i="5"/>
  <c r="R373" i="5"/>
  <c r="P373" i="5"/>
  <c r="BI372" i="5"/>
  <c r="BH372" i="5"/>
  <c r="BG372" i="5"/>
  <c r="BF372" i="5"/>
  <c r="T372" i="5"/>
  <c r="R372" i="5"/>
  <c r="P372" i="5"/>
  <c r="BI371" i="5"/>
  <c r="BH371" i="5"/>
  <c r="BG371" i="5"/>
  <c r="BF371" i="5"/>
  <c r="T371" i="5"/>
  <c r="R371" i="5"/>
  <c r="P371" i="5"/>
  <c r="BI370" i="5"/>
  <c r="BH370" i="5"/>
  <c r="BG370" i="5"/>
  <c r="BF370" i="5"/>
  <c r="T370" i="5"/>
  <c r="R370" i="5"/>
  <c r="P370" i="5"/>
  <c r="BI369" i="5"/>
  <c r="BH369" i="5"/>
  <c r="BG369" i="5"/>
  <c r="BF369" i="5"/>
  <c r="T369" i="5"/>
  <c r="R369" i="5"/>
  <c r="P369" i="5"/>
  <c r="BI368" i="5"/>
  <c r="BH368" i="5"/>
  <c r="BG368" i="5"/>
  <c r="BF368" i="5"/>
  <c r="T368" i="5"/>
  <c r="R368" i="5"/>
  <c r="P368" i="5"/>
  <c r="BI367" i="5"/>
  <c r="BH367" i="5"/>
  <c r="BG367" i="5"/>
  <c r="BF367" i="5"/>
  <c r="T367" i="5"/>
  <c r="R367" i="5"/>
  <c r="P367" i="5"/>
  <c r="BI365" i="5"/>
  <c r="BH365" i="5"/>
  <c r="BG365" i="5"/>
  <c r="BF365" i="5"/>
  <c r="T365" i="5"/>
  <c r="R365" i="5"/>
  <c r="P365" i="5"/>
  <c r="BI364" i="5"/>
  <c r="BH364" i="5"/>
  <c r="BG364" i="5"/>
  <c r="BF364" i="5"/>
  <c r="T364" i="5"/>
  <c r="R364" i="5"/>
  <c r="P364" i="5"/>
  <c r="BI363" i="5"/>
  <c r="BH363" i="5"/>
  <c r="BG363" i="5"/>
  <c r="BF363" i="5"/>
  <c r="T363" i="5"/>
  <c r="R363" i="5"/>
  <c r="P363" i="5"/>
  <c r="BI362" i="5"/>
  <c r="BH362" i="5"/>
  <c r="BG362" i="5"/>
  <c r="BF362" i="5"/>
  <c r="T362" i="5"/>
  <c r="R362" i="5"/>
  <c r="P362" i="5"/>
  <c r="BI361" i="5"/>
  <c r="BH361" i="5"/>
  <c r="BG361" i="5"/>
  <c r="BF361" i="5"/>
  <c r="T361" i="5"/>
  <c r="R361" i="5"/>
  <c r="P361" i="5"/>
  <c r="BI360" i="5"/>
  <c r="BH360" i="5"/>
  <c r="BG360" i="5"/>
  <c r="BF360" i="5"/>
  <c r="T360" i="5"/>
  <c r="R360" i="5"/>
  <c r="P360" i="5"/>
  <c r="BI359" i="5"/>
  <c r="BH359" i="5"/>
  <c r="BG359" i="5"/>
  <c r="BF359" i="5"/>
  <c r="T359" i="5"/>
  <c r="R359" i="5"/>
  <c r="P359" i="5"/>
  <c r="BI358" i="5"/>
  <c r="BH358" i="5"/>
  <c r="BG358" i="5"/>
  <c r="BF358" i="5"/>
  <c r="T358" i="5"/>
  <c r="R358" i="5"/>
  <c r="P358" i="5"/>
  <c r="BI357" i="5"/>
  <c r="BH357" i="5"/>
  <c r="BG357" i="5"/>
  <c r="BF357" i="5"/>
  <c r="T357" i="5"/>
  <c r="R357" i="5"/>
  <c r="P357" i="5"/>
  <c r="BI356" i="5"/>
  <c r="BH356" i="5"/>
  <c r="BG356" i="5"/>
  <c r="BF356" i="5"/>
  <c r="T356" i="5"/>
  <c r="R356" i="5"/>
  <c r="P356" i="5"/>
  <c r="BI355" i="5"/>
  <c r="BH355" i="5"/>
  <c r="BG355" i="5"/>
  <c r="BF355" i="5"/>
  <c r="T355" i="5"/>
  <c r="R355" i="5"/>
  <c r="P355" i="5"/>
  <c r="BI354" i="5"/>
  <c r="BH354" i="5"/>
  <c r="BG354" i="5"/>
  <c r="BF354" i="5"/>
  <c r="T354" i="5"/>
  <c r="R354" i="5"/>
  <c r="P354" i="5"/>
  <c r="BI352" i="5"/>
  <c r="BH352" i="5"/>
  <c r="BG352" i="5"/>
  <c r="BF352" i="5"/>
  <c r="T352" i="5"/>
  <c r="R352" i="5"/>
  <c r="P352" i="5"/>
  <c r="BI351" i="5"/>
  <c r="BH351" i="5"/>
  <c r="BG351" i="5"/>
  <c r="BF351" i="5"/>
  <c r="T351" i="5"/>
  <c r="R351" i="5"/>
  <c r="P351" i="5"/>
  <c r="BI350" i="5"/>
  <c r="BH350" i="5"/>
  <c r="BG350" i="5"/>
  <c r="BF350" i="5"/>
  <c r="T350" i="5"/>
  <c r="R350" i="5"/>
  <c r="P350" i="5"/>
  <c r="BI349" i="5"/>
  <c r="BH349" i="5"/>
  <c r="BG349" i="5"/>
  <c r="BF349" i="5"/>
  <c r="T349" i="5"/>
  <c r="R349" i="5"/>
  <c r="P349" i="5"/>
  <c r="BI348" i="5"/>
  <c r="BH348" i="5"/>
  <c r="BG348" i="5"/>
  <c r="BF348" i="5"/>
  <c r="T348" i="5"/>
  <c r="R348" i="5"/>
  <c r="P348" i="5"/>
  <c r="BI347" i="5"/>
  <c r="BH347" i="5"/>
  <c r="BG347" i="5"/>
  <c r="BF347" i="5"/>
  <c r="T347" i="5"/>
  <c r="R347" i="5"/>
  <c r="P347" i="5"/>
  <c r="BI346" i="5"/>
  <c r="BH346" i="5"/>
  <c r="BG346" i="5"/>
  <c r="BF346" i="5"/>
  <c r="T346" i="5"/>
  <c r="R346" i="5"/>
  <c r="P346" i="5"/>
  <c r="BI345" i="5"/>
  <c r="BH345" i="5"/>
  <c r="BG345" i="5"/>
  <c r="BF345" i="5"/>
  <c r="T345" i="5"/>
  <c r="R345" i="5"/>
  <c r="P345" i="5"/>
  <c r="BI344" i="5"/>
  <c r="BH344" i="5"/>
  <c r="BG344" i="5"/>
  <c r="BF344" i="5"/>
  <c r="T344" i="5"/>
  <c r="R344" i="5"/>
  <c r="P344" i="5"/>
  <c r="BI343" i="5"/>
  <c r="BH343" i="5"/>
  <c r="BG343" i="5"/>
  <c r="BF343" i="5"/>
  <c r="T343" i="5"/>
  <c r="R343" i="5"/>
  <c r="P343" i="5"/>
  <c r="BI342" i="5"/>
  <c r="BH342" i="5"/>
  <c r="BG342" i="5"/>
  <c r="BF342" i="5"/>
  <c r="T342" i="5"/>
  <c r="R342" i="5"/>
  <c r="P342" i="5"/>
  <c r="BI341" i="5"/>
  <c r="BH341" i="5"/>
  <c r="BG341" i="5"/>
  <c r="BF341" i="5"/>
  <c r="T341" i="5"/>
  <c r="R341" i="5"/>
  <c r="P341" i="5"/>
  <c r="BI340" i="5"/>
  <c r="BH340" i="5"/>
  <c r="BG340" i="5"/>
  <c r="BF340" i="5"/>
  <c r="T340" i="5"/>
  <c r="R340" i="5"/>
  <c r="P340" i="5"/>
  <c r="BI339" i="5"/>
  <c r="BH339" i="5"/>
  <c r="BG339" i="5"/>
  <c r="BF339" i="5"/>
  <c r="T339" i="5"/>
  <c r="R339" i="5"/>
  <c r="P339" i="5"/>
  <c r="BI338" i="5"/>
  <c r="BH338" i="5"/>
  <c r="BG338" i="5"/>
  <c r="BF338" i="5"/>
  <c r="T338" i="5"/>
  <c r="R338" i="5"/>
  <c r="P338" i="5"/>
  <c r="BI337" i="5"/>
  <c r="BH337" i="5"/>
  <c r="BG337" i="5"/>
  <c r="BF337" i="5"/>
  <c r="T337" i="5"/>
  <c r="R337" i="5"/>
  <c r="P337" i="5"/>
  <c r="BI336" i="5"/>
  <c r="BH336" i="5"/>
  <c r="BG336" i="5"/>
  <c r="BF336" i="5"/>
  <c r="T336" i="5"/>
  <c r="R336" i="5"/>
  <c r="P336" i="5"/>
  <c r="BI335" i="5"/>
  <c r="BH335" i="5"/>
  <c r="BG335" i="5"/>
  <c r="BF335" i="5"/>
  <c r="T335" i="5"/>
  <c r="R335" i="5"/>
  <c r="P335" i="5"/>
  <c r="BI333" i="5"/>
  <c r="BH333" i="5"/>
  <c r="BG333" i="5"/>
  <c r="BF333" i="5"/>
  <c r="T333" i="5"/>
  <c r="R333" i="5"/>
  <c r="P333" i="5"/>
  <c r="BI332" i="5"/>
  <c r="BH332" i="5"/>
  <c r="BG332" i="5"/>
  <c r="BF332" i="5"/>
  <c r="T332" i="5"/>
  <c r="R332" i="5"/>
  <c r="P332" i="5"/>
  <c r="BI331" i="5"/>
  <c r="BH331" i="5"/>
  <c r="BG331" i="5"/>
  <c r="BF331" i="5"/>
  <c r="T331" i="5"/>
  <c r="R331" i="5"/>
  <c r="P331" i="5"/>
  <c r="BI330" i="5"/>
  <c r="BH330" i="5"/>
  <c r="BG330" i="5"/>
  <c r="BF330" i="5"/>
  <c r="T330" i="5"/>
  <c r="R330" i="5"/>
  <c r="P330" i="5"/>
  <c r="BI329" i="5"/>
  <c r="BH329" i="5"/>
  <c r="BG329" i="5"/>
  <c r="BF329" i="5"/>
  <c r="T329" i="5"/>
  <c r="R329" i="5"/>
  <c r="P329" i="5"/>
  <c r="BI328" i="5"/>
  <c r="BH328" i="5"/>
  <c r="BG328" i="5"/>
  <c r="BF328" i="5"/>
  <c r="T328" i="5"/>
  <c r="R328" i="5"/>
  <c r="P328" i="5"/>
  <c r="BI327" i="5"/>
  <c r="BH327" i="5"/>
  <c r="BG327" i="5"/>
  <c r="BF327" i="5"/>
  <c r="T327" i="5"/>
  <c r="R327" i="5"/>
  <c r="P327" i="5"/>
  <c r="BI326" i="5"/>
  <c r="BH326" i="5"/>
  <c r="BG326" i="5"/>
  <c r="BF326" i="5"/>
  <c r="T326" i="5"/>
  <c r="R326" i="5"/>
  <c r="P326" i="5"/>
  <c r="BI325" i="5"/>
  <c r="BH325" i="5"/>
  <c r="BG325" i="5"/>
  <c r="BF325" i="5"/>
  <c r="T325" i="5"/>
  <c r="R325" i="5"/>
  <c r="P325" i="5"/>
  <c r="BI324" i="5"/>
  <c r="BH324" i="5"/>
  <c r="BG324" i="5"/>
  <c r="BF324" i="5"/>
  <c r="T324" i="5"/>
  <c r="R324" i="5"/>
  <c r="P324" i="5"/>
  <c r="BI323" i="5"/>
  <c r="BH323" i="5"/>
  <c r="BG323" i="5"/>
  <c r="BF323" i="5"/>
  <c r="T323" i="5"/>
  <c r="R323" i="5"/>
  <c r="P323" i="5"/>
  <c r="BI322" i="5"/>
  <c r="BH322" i="5"/>
  <c r="BG322" i="5"/>
  <c r="BF322" i="5"/>
  <c r="T322" i="5"/>
  <c r="R322" i="5"/>
  <c r="P322" i="5"/>
  <c r="BI321" i="5"/>
  <c r="BH321" i="5"/>
  <c r="BG321" i="5"/>
  <c r="BF321" i="5"/>
  <c r="T321" i="5"/>
  <c r="R321" i="5"/>
  <c r="P321" i="5"/>
  <c r="BI320" i="5"/>
  <c r="BH320" i="5"/>
  <c r="BG320" i="5"/>
  <c r="BF320" i="5"/>
  <c r="T320" i="5"/>
  <c r="R320" i="5"/>
  <c r="P320" i="5"/>
  <c r="BI319" i="5"/>
  <c r="BH319" i="5"/>
  <c r="BG319" i="5"/>
  <c r="BF319" i="5"/>
  <c r="T319" i="5"/>
  <c r="R319" i="5"/>
  <c r="P319" i="5"/>
  <c r="BI318" i="5"/>
  <c r="BH318" i="5"/>
  <c r="BG318" i="5"/>
  <c r="BF318" i="5"/>
  <c r="T318" i="5"/>
  <c r="R318" i="5"/>
  <c r="P318" i="5"/>
  <c r="BI317" i="5"/>
  <c r="BH317" i="5"/>
  <c r="BG317" i="5"/>
  <c r="BF317" i="5"/>
  <c r="T317" i="5"/>
  <c r="R317" i="5"/>
  <c r="P317" i="5"/>
  <c r="BI316" i="5"/>
  <c r="BH316" i="5"/>
  <c r="BG316" i="5"/>
  <c r="BF316" i="5"/>
  <c r="T316" i="5"/>
  <c r="R316" i="5"/>
  <c r="P316" i="5"/>
  <c r="BI315" i="5"/>
  <c r="BH315" i="5"/>
  <c r="BG315" i="5"/>
  <c r="BF315" i="5"/>
  <c r="T315" i="5"/>
  <c r="R315" i="5"/>
  <c r="P315" i="5"/>
  <c r="BI314" i="5"/>
  <c r="BH314" i="5"/>
  <c r="BG314" i="5"/>
  <c r="BF314" i="5"/>
  <c r="T314" i="5"/>
  <c r="R314" i="5"/>
  <c r="P314" i="5"/>
  <c r="BI313" i="5"/>
  <c r="BH313" i="5"/>
  <c r="BG313" i="5"/>
  <c r="BF313" i="5"/>
  <c r="T313" i="5"/>
  <c r="R313" i="5"/>
  <c r="P313" i="5"/>
  <c r="BI312" i="5"/>
  <c r="BH312" i="5"/>
  <c r="BG312" i="5"/>
  <c r="BF312" i="5"/>
  <c r="T312" i="5"/>
  <c r="R312" i="5"/>
  <c r="P312" i="5"/>
  <c r="BI311" i="5"/>
  <c r="BH311" i="5"/>
  <c r="BG311" i="5"/>
  <c r="BF311" i="5"/>
  <c r="T311" i="5"/>
  <c r="R311" i="5"/>
  <c r="P311" i="5"/>
  <c r="BI310" i="5"/>
  <c r="BH310" i="5"/>
  <c r="BG310" i="5"/>
  <c r="BF310" i="5"/>
  <c r="T310" i="5"/>
  <c r="R310" i="5"/>
  <c r="P310" i="5"/>
  <c r="BI309" i="5"/>
  <c r="BH309" i="5"/>
  <c r="BG309" i="5"/>
  <c r="BF309" i="5"/>
  <c r="T309" i="5"/>
  <c r="R309" i="5"/>
  <c r="P309" i="5"/>
  <c r="BI308" i="5"/>
  <c r="BH308" i="5"/>
  <c r="BG308" i="5"/>
  <c r="BF308" i="5"/>
  <c r="T308" i="5"/>
  <c r="R308" i="5"/>
  <c r="P308" i="5"/>
  <c r="BI307" i="5"/>
  <c r="BH307" i="5"/>
  <c r="BG307" i="5"/>
  <c r="BF307" i="5"/>
  <c r="T307" i="5"/>
  <c r="R307" i="5"/>
  <c r="P307" i="5"/>
  <c r="BI306" i="5"/>
  <c r="BH306" i="5"/>
  <c r="BG306" i="5"/>
  <c r="BF306" i="5"/>
  <c r="T306" i="5"/>
  <c r="R306" i="5"/>
  <c r="P306" i="5"/>
  <c r="BI304" i="5"/>
  <c r="BH304" i="5"/>
  <c r="BG304" i="5"/>
  <c r="BF304" i="5"/>
  <c r="T304" i="5"/>
  <c r="R304" i="5"/>
  <c r="P304" i="5"/>
  <c r="BI303" i="5"/>
  <c r="BH303" i="5"/>
  <c r="BG303" i="5"/>
  <c r="BF303" i="5"/>
  <c r="T303" i="5"/>
  <c r="R303" i="5"/>
  <c r="P303" i="5"/>
  <c r="BI302" i="5"/>
  <c r="BH302" i="5"/>
  <c r="BG302" i="5"/>
  <c r="BF302" i="5"/>
  <c r="T302" i="5"/>
  <c r="R302" i="5"/>
  <c r="P302" i="5"/>
  <c r="BI301" i="5"/>
  <c r="BH301" i="5"/>
  <c r="BG301" i="5"/>
  <c r="BF301" i="5"/>
  <c r="T301" i="5"/>
  <c r="R301" i="5"/>
  <c r="P301" i="5"/>
  <c r="BI300" i="5"/>
  <c r="BH300" i="5"/>
  <c r="BG300" i="5"/>
  <c r="BF300" i="5"/>
  <c r="T300" i="5"/>
  <c r="R300" i="5"/>
  <c r="P300" i="5"/>
  <c r="BI299" i="5"/>
  <c r="BH299" i="5"/>
  <c r="BG299" i="5"/>
  <c r="BF299" i="5"/>
  <c r="T299" i="5"/>
  <c r="R299" i="5"/>
  <c r="P299" i="5"/>
  <c r="BI298" i="5"/>
  <c r="BH298" i="5"/>
  <c r="BG298" i="5"/>
  <c r="BF298" i="5"/>
  <c r="T298" i="5"/>
  <c r="R298" i="5"/>
  <c r="P298" i="5"/>
  <c r="BI297" i="5"/>
  <c r="BH297" i="5"/>
  <c r="BG297" i="5"/>
  <c r="BF297" i="5"/>
  <c r="T297" i="5"/>
  <c r="R297" i="5"/>
  <c r="P297" i="5"/>
  <c r="BI296" i="5"/>
  <c r="BH296" i="5"/>
  <c r="BG296" i="5"/>
  <c r="BF296" i="5"/>
  <c r="T296" i="5"/>
  <c r="R296" i="5"/>
  <c r="P296" i="5"/>
  <c r="BI295" i="5"/>
  <c r="BH295" i="5"/>
  <c r="BG295" i="5"/>
  <c r="BF295" i="5"/>
  <c r="T295" i="5"/>
  <c r="R295" i="5"/>
  <c r="P295" i="5"/>
  <c r="BI294" i="5"/>
  <c r="BH294" i="5"/>
  <c r="BG294" i="5"/>
  <c r="BF294" i="5"/>
  <c r="T294" i="5"/>
  <c r="R294" i="5"/>
  <c r="P294" i="5"/>
  <c r="BI293" i="5"/>
  <c r="BH293" i="5"/>
  <c r="BG293" i="5"/>
  <c r="BF293" i="5"/>
  <c r="T293" i="5"/>
  <c r="R293" i="5"/>
  <c r="P293" i="5"/>
  <c r="BI291" i="5"/>
  <c r="BH291" i="5"/>
  <c r="BG291" i="5"/>
  <c r="BF291" i="5"/>
  <c r="T291" i="5"/>
  <c r="R291" i="5"/>
  <c r="P291" i="5"/>
  <c r="BI290" i="5"/>
  <c r="BH290" i="5"/>
  <c r="BG290" i="5"/>
  <c r="BF290" i="5"/>
  <c r="T290" i="5"/>
  <c r="R290" i="5"/>
  <c r="P290" i="5"/>
  <c r="BI289" i="5"/>
  <c r="BH289" i="5"/>
  <c r="BG289" i="5"/>
  <c r="BF289" i="5"/>
  <c r="T289" i="5"/>
  <c r="R289" i="5"/>
  <c r="P289" i="5"/>
  <c r="BI288" i="5"/>
  <c r="BH288" i="5"/>
  <c r="BG288" i="5"/>
  <c r="BF288" i="5"/>
  <c r="T288" i="5"/>
  <c r="R288" i="5"/>
  <c r="P288" i="5"/>
  <c r="BI287" i="5"/>
  <c r="BH287" i="5"/>
  <c r="BG287" i="5"/>
  <c r="BF287" i="5"/>
  <c r="T287" i="5"/>
  <c r="R287" i="5"/>
  <c r="P287" i="5"/>
  <c r="BI286" i="5"/>
  <c r="BH286" i="5"/>
  <c r="BG286" i="5"/>
  <c r="BF286" i="5"/>
  <c r="T286" i="5"/>
  <c r="R286" i="5"/>
  <c r="P286" i="5"/>
  <c r="BI285" i="5"/>
  <c r="BH285" i="5"/>
  <c r="BG285" i="5"/>
  <c r="BF285" i="5"/>
  <c r="T285" i="5"/>
  <c r="R285" i="5"/>
  <c r="P285" i="5"/>
  <c r="BI284" i="5"/>
  <c r="BH284" i="5"/>
  <c r="BG284" i="5"/>
  <c r="BF284" i="5"/>
  <c r="T284" i="5"/>
  <c r="R284" i="5"/>
  <c r="P284" i="5"/>
  <c r="BI283" i="5"/>
  <c r="BH283" i="5"/>
  <c r="BG283" i="5"/>
  <c r="BF283" i="5"/>
  <c r="T283" i="5"/>
  <c r="R283" i="5"/>
  <c r="P283" i="5"/>
  <c r="BI282" i="5"/>
  <c r="BH282" i="5"/>
  <c r="BG282" i="5"/>
  <c r="BF282" i="5"/>
  <c r="T282" i="5"/>
  <c r="R282" i="5"/>
  <c r="P282" i="5"/>
  <c r="BI280" i="5"/>
  <c r="BH280" i="5"/>
  <c r="BG280" i="5"/>
  <c r="BF280" i="5"/>
  <c r="T280" i="5"/>
  <c r="R280" i="5"/>
  <c r="P280" i="5"/>
  <c r="BI279" i="5"/>
  <c r="BH279" i="5"/>
  <c r="BG279" i="5"/>
  <c r="BF279" i="5"/>
  <c r="T279" i="5"/>
  <c r="R279" i="5"/>
  <c r="P279" i="5"/>
  <c r="BI278" i="5"/>
  <c r="BH278" i="5"/>
  <c r="BG278" i="5"/>
  <c r="BF278" i="5"/>
  <c r="T278" i="5"/>
  <c r="R278" i="5"/>
  <c r="P278" i="5"/>
  <c r="BI277" i="5"/>
  <c r="BH277" i="5"/>
  <c r="BG277" i="5"/>
  <c r="BF277" i="5"/>
  <c r="T277" i="5"/>
  <c r="R277" i="5"/>
  <c r="P277" i="5"/>
  <c r="BI276" i="5"/>
  <c r="BH276" i="5"/>
  <c r="BG276" i="5"/>
  <c r="BF276" i="5"/>
  <c r="T276" i="5"/>
  <c r="R276" i="5"/>
  <c r="P276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2" i="5"/>
  <c r="BH272" i="5"/>
  <c r="BG272" i="5"/>
  <c r="BF272" i="5"/>
  <c r="T272" i="5"/>
  <c r="R272" i="5"/>
  <c r="P272" i="5"/>
  <c r="BI271" i="5"/>
  <c r="BH271" i="5"/>
  <c r="BG271" i="5"/>
  <c r="BF271" i="5"/>
  <c r="T271" i="5"/>
  <c r="R271" i="5"/>
  <c r="P271" i="5"/>
  <c r="BI270" i="5"/>
  <c r="BH270" i="5"/>
  <c r="BG270" i="5"/>
  <c r="BF270" i="5"/>
  <c r="T270" i="5"/>
  <c r="R270" i="5"/>
  <c r="P270" i="5"/>
  <c r="BI269" i="5"/>
  <c r="BH269" i="5"/>
  <c r="BG269" i="5"/>
  <c r="BF269" i="5"/>
  <c r="T269" i="5"/>
  <c r="R269" i="5"/>
  <c r="P269" i="5"/>
  <c r="BI266" i="5"/>
  <c r="BH266" i="5"/>
  <c r="BG266" i="5"/>
  <c r="BF266" i="5"/>
  <c r="T266" i="5"/>
  <c r="T265" i="5" s="1"/>
  <c r="R266" i="5"/>
  <c r="R265" i="5"/>
  <c r="P266" i="5"/>
  <c r="P265" i="5" s="1"/>
  <c r="BI264" i="5"/>
  <c r="BH264" i="5"/>
  <c r="BG264" i="5"/>
  <c r="BF264" i="5"/>
  <c r="T264" i="5"/>
  <c r="R264" i="5"/>
  <c r="P264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8" i="5"/>
  <c r="BH258" i="5"/>
  <c r="BG258" i="5"/>
  <c r="BF258" i="5"/>
  <c r="T258" i="5"/>
  <c r="R258" i="5"/>
  <c r="P258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3" i="5"/>
  <c r="BH243" i="5"/>
  <c r="BG243" i="5"/>
  <c r="BF243" i="5"/>
  <c r="T243" i="5"/>
  <c r="R243" i="5"/>
  <c r="P243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40" i="5"/>
  <c r="BH240" i="5"/>
  <c r="BG240" i="5"/>
  <c r="BF240" i="5"/>
  <c r="T240" i="5"/>
  <c r="R240" i="5"/>
  <c r="P240" i="5"/>
  <c r="BI239" i="5"/>
  <c r="BH239" i="5"/>
  <c r="BG239" i="5"/>
  <c r="BF239" i="5"/>
  <c r="T239" i="5"/>
  <c r="R239" i="5"/>
  <c r="P239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J152" i="5"/>
  <c r="J151" i="5"/>
  <c r="F151" i="5"/>
  <c r="F149" i="5"/>
  <c r="E147" i="5"/>
  <c r="BI132" i="5"/>
  <c r="BH132" i="5"/>
  <c r="BG132" i="5"/>
  <c r="BF132" i="5"/>
  <c r="BI131" i="5"/>
  <c r="BH131" i="5"/>
  <c r="BG131" i="5"/>
  <c r="BF131" i="5"/>
  <c r="BE131" i="5"/>
  <c r="BI130" i="5"/>
  <c r="BH130" i="5"/>
  <c r="BG130" i="5"/>
  <c r="BF130" i="5"/>
  <c r="BE130" i="5"/>
  <c r="BI129" i="5"/>
  <c r="BH129" i="5"/>
  <c r="BG129" i="5"/>
  <c r="BF129" i="5"/>
  <c r="BE129" i="5"/>
  <c r="BI128" i="5"/>
  <c r="BH128" i="5"/>
  <c r="BG128" i="5"/>
  <c r="BF128" i="5"/>
  <c r="BE128" i="5"/>
  <c r="BI127" i="5"/>
  <c r="BH127" i="5"/>
  <c r="BG127" i="5"/>
  <c r="BF127" i="5"/>
  <c r="BE127" i="5"/>
  <c r="J94" i="5"/>
  <c r="J93" i="5"/>
  <c r="F93" i="5"/>
  <c r="F91" i="5"/>
  <c r="E89" i="5"/>
  <c r="J20" i="5"/>
  <c r="E20" i="5"/>
  <c r="F152" i="5" s="1"/>
  <c r="J19" i="5"/>
  <c r="J14" i="5"/>
  <c r="J149" i="5"/>
  <c r="E7" i="5"/>
  <c r="E143" i="5"/>
  <c r="J41" i="4"/>
  <c r="J40" i="4"/>
  <c r="AY98" i="1" s="1"/>
  <c r="J39" i="4"/>
  <c r="AX98" i="1" s="1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T178" i="4"/>
  <c r="R179" i="4"/>
  <c r="R178" i="4"/>
  <c r="P179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J140" i="4"/>
  <c r="J139" i="4"/>
  <c r="F139" i="4"/>
  <c r="F137" i="4"/>
  <c r="E135" i="4"/>
  <c r="BI120" i="4"/>
  <c r="BH120" i="4"/>
  <c r="BG120" i="4"/>
  <c r="BF120" i="4"/>
  <c r="BI119" i="4"/>
  <c r="BH119" i="4"/>
  <c r="BG119" i="4"/>
  <c r="BF119" i="4"/>
  <c r="BE119" i="4"/>
  <c r="BI118" i="4"/>
  <c r="BH118" i="4"/>
  <c r="BG118" i="4"/>
  <c r="BF118" i="4"/>
  <c r="BE118" i="4"/>
  <c r="BI117" i="4"/>
  <c r="BH117" i="4"/>
  <c r="BG117" i="4"/>
  <c r="BF117" i="4"/>
  <c r="BE117" i="4"/>
  <c r="BI116" i="4"/>
  <c r="BH116" i="4"/>
  <c r="BG116" i="4"/>
  <c r="BF116" i="4"/>
  <c r="BE116" i="4"/>
  <c r="BI115" i="4"/>
  <c r="BH115" i="4"/>
  <c r="BG115" i="4"/>
  <c r="BF115" i="4"/>
  <c r="BE115" i="4"/>
  <c r="J94" i="4"/>
  <c r="J93" i="4"/>
  <c r="F93" i="4"/>
  <c r="F91" i="4"/>
  <c r="E89" i="4"/>
  <c r="J20" i="4"/>
  <c r="E20" i="4"/>
  <c r="F140" i="4" s="1"/>
  <c r="J19" i="4"/>
  <c r="J14" i="4"/>
  <c r="J91" i="4"/>
  <c r="E7" i="4"/>
  <c r="E131" i="4" s="1"/>
  <c r="J41" i="3"/>
  <c r="J40" i="3"/>
  <c r="AY97" i="1" s="1"/>
  <c r="J39" i="3"/>
  <c r="AX97" i="1" s="1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T172" i="3" s="1"/>
  <c r="R173" i="3"/>
  <c r="R172" i="3" s="1"/>
  <c r="P173" i="3"/>
  <c r="P172" i="3" s="1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J139" i="3"/>
  <c r="J138" i="3"/>
  <c r="F138" i="3"/>
  <c r="F136" i="3"/>
  <c r="E134" i="3"/>
  <c r="BI119" i="3"/>
  <c r="BH119" i="3"/>
  <c r="BG119" i="3"/>
  <c r="BF119" i="3"/>
  <c r="BI118" i="3"/>
  <c r="BH118" i="3"/>
  <c r="BG118" i="3"/>
  <c r="BF118" i="3"/>
  <c r="BE118" i="3"/>
  <c r="BI117" i="3"/>
  <c r="BH117" i="3"/>
  <c r="BG117" i="3"/>
  <c r="BF117" i="3"/>
  <c r="BE117" i="3"/>
  <c r="BI116" i="3"/>
  <c r="BH116" i="3"/>
  <c r="BG116" i="3"/>
  <c r="BF116" i="3"/>
  <c r="BE116" i="3"/>
  <c r="BI115" i="3"/>
  <c r="BH115" i="3"/>
  <c r="BG115" i="3"/>
  <c r="BF115" i="3"/>
  <c r="BE115" i="3"/>
  <c r="BI114" i="3"/>
  <c r="BH114" i="3"/>
  <c r="BG114" i="3"/>
  <c r="BF114" i="3"/>
  <c r="BE114" i="3"/>
  <c r="J94" i="3"/>
  <c r="J93" i="3"/>
  <c r="F93" i="3"/>
  <c r="F91" i="3"/>
  <c r="E89" i="3"/>
  <c r="J20" i="3"/>
  <c r="E20" i="3"/>
  <c r="F139" i="3" s="1"/>
  <c r="J19" i="3"/>
  <c r="J14" i="3"/>
  <c r="J136" i="3"/>
  <c r="E7" i="3"/>
  <c r="E130" i="3"/>
  <c r="J41" i="2"/>
  <c r="J40" i="2"/>
  <c r="AY96" i="1" s="1"/>
  <c r="J39" i="2"/>
  <c r="AX96" i="1" s="1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T185" i="2"/>
  <c r="R186" i="2"/>
  <c r="R185" i="2"/>
  <c r="P186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J140" i="2"/>
  <c r="J139" i="2"/>
  <c r="F139" i="2"/>
  <c r="F137" i="2"/>
  <c r="E135" i="2"/>
  <c r="BI120" i="2"/>
  <c r="BH120" i="2"/>
  <c r="BG120" i="2"/>
  <c r="BF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BI115" i="2"/>
  <c r="BH115" i="2"/>
  <c r="BG115" i="2"/>
  <c r="BF115" i="2"/>
  <c r="BE115" i="2"/>
  <c r="J94" i="2"/>
  <c r="J93" i="2"/>
  <c r="F93" i="2"/>
  <c r="F91" i="2"/>
  <c r="E89" i="2"/>
  <c r="J20" i="2"/>
  <c r="E20" i="2"/>
  <c r="F94" i="2" s="1"/>
  <c r="J19" i="2"/>
  <c r="J14" i="2"/>
  <c r="J137" i="2" s="1"/>
  <c r="E7" i="2"/>
  <c r="E85" i="2" s="1"/>
  <c r="L90" i="1"/>
  <c r="AM90" i="1"/>
  <c r="AM89" i="1"/>
  <c r="L89" i="1"/>
  <c r="AM87" i="1"/>
  <c r="L87" i="1"/>
  <c r="L85" i="1"/>
  <c r="L84" i="1"/>
  <c r="BK267" i="2"/>
  <c r="BK264" i="2"/>
  <c r="J252" i="2"/>
  <c r="BK247" i="2"/>
  <c r="BK243" i="2"/>
  <c r="J238" i="2"/>
  <c r="J233" i="2"/>
  <c r="J228" i="2"/>
  <c r="BK224" i="2"/>
  <c r="BK218" i="2"/>
  <c r="J214" i="2"/>
  <c r="J207" i="2"/>
  <c r="BK203" i="2"/>
  <c r="J200" i="2"/>
  <c r="J195" i="2"/>
  <c r="BK182" i="2"/>
  <c r="BK157" i="2"/>
  <c r="BK258" i="2"/>
  <c r="BK252" i="2"/>
  <c r="J241" i="2"/>
  <c r="BK227" i="2"/>
  <c r="J223" i="2"/>
  <c r="J218" i="2"/>
  <c r="BK212" i="2"/>
  <c r="J209" i="2"/>
  <c r="J178" i="2"/>
  <c r="BK173" i="2"/>
  <c r="J166" i="2"/>
  <c r="J158" i="2"/>
  <c r="J151" i="2"/>
  <c r="J265" i="2"/>
  <c r="BK259" i="2"/>
  <c r="BK254" i="2"/>
  <c r="J246" i="2"/>
  <c r="BK242" i="2"/>
  <c r="BK235" i="2"/>
  <c r="BK232" i="2"/>
  <c r="BK221" i="2"/>
  <c r="J213" i="2"/>
  <c r="J203" i="2"/>
  <c r="J196" i="2"/>
  <c r="BK193" i="2"/>
  <c r="J186" i="2"/>
  <c r="J180" i="2"/>
  <c r="BK172" i="2"/>
  <c r="J167" i="2"/>
  <c r="J160" i="2"/>
  <c r="J154" i="2"/>
  <c r="J148" i="2"/>
  <c r="AS95" i="1"/>
  <c r="J219" i="3"/>
  <c r="J212" i="3"/>
  <c r="BK203" i="3"/>
  <c r="BK193" i="3"/>
  <c r="J183" i="3"/>
  <c r="BK169" i="3"/>
  <c r="BK162" i="3"/>
  <c r="BK156" i="3"/>
  <c r="J146" i="3"/>
  <c r="J228" i="3"/>
  <c r="BK223" i="3"/>
  <c r="BK217" i="3"/>
  <c r="BK208" i="3"/>
  <c r="J196" i="3"/>
  <c r="J193" i="3"/>
  <c r="BK180" i="3"/>
  <c r="J166" i="3"/>
  <c r="BK158" i="3"/>
  <c r="BK145" i="3"/>
  <c r="J226" i="3"/>
  <c r="BK215" i="3"/>
  <c r="J205" i="3"/>
  <c r="BK197" i="3"/>
  <c r="BK187" i="3"/>
  <c r="J176" i="3"/>
  <c r="J157" i="3"/>
  <c r="J150" i="3"/>
  <c r="BK218" i="3"/>
  <c r="J215" i="3"/>
  <c r="BK205" i="3"/>
  <c r="J197" i="3"/>
  <c r="BK189" i="3"/>
  <c r="J182" i="3"/>
  <c r="BK176" i="3"/>
  <c r="BK168" i="3"/>
  <c r="J151" i="3"/>
  <c r="J251" i="4"/>
  <c r="J249" i="4"/>
  <c r="J247" i="4"/>
  <c r="J244" i="4"/>
  <c r="J242" i="4"/>
  <c r="J240" i="4"/>
  <c r="J238" i="4"/>
  <c r="J236" i="4"/>
  <c r="BK233" i="4"/>
  <c r="BK232" i="4"/>
  <c r="J229" i="4"/>
  <c r="BK222" i="4"/>
  <c r="BK218" i="4"/>
  <c r="BK215" i="4"/>
  <c r="BK212" i="4"/>
  <c r="J205" i="4"/>
  <c r="J195" i="4"/>
  <c r="J182" i="4"/>
  <c r="J172" i="4"/>
  <c r="J166" i="4"/>
  <c r="J158" i="4"/>
  <c r="J151" i="4"/>
  <c r="BK254" i="4"/>
  <c r="BK206" i="4"/>
  <c r="BK198" i="4"/>
  <c r="J191" i="4"/>
  <c r="BK184" i="4"/>
  <c r="J175" i="4"/>
  <c r="J160" i="4"/>
  <c r="J254" i="4"/>
  <c r="BK228" i="4"/>
  <c r="J223" i="4"/>
  <c r="J203" i="4"/>
  <c r="J192" i="4"/>
  <c r="J183" i="4"/>
  <c r="J169" i="4"/>
  <c r="J154" i="4"/>
  <c r="J146" i="4"/>
  <c r="BK229" i="4"/>
  <c r="BK223" i="4"/>
  <c r="BK219" i="4"/>
  <c r="BK211" i="4"/>
  <c r="J202" i="4"/>
  <c r="BK196" i="4"/>
  <c r="J188" i="4"/>
  <c r="BK172" i="4"/>
  <c r="BK165" i="4"/>
  <c r="J159" i="4"/>
  <c r="J153" i="4"/>
  <c r="J479" i="5"/>
  <c r="J473" i="5"/>
  <c r="BK467" i="5"/>
  <c r="J458" i="5"/>
  <c r="BK447" i="5"/>
  <c r="J431" i="5"/>
  <c r="J426" i="5"/>
  <c r="J419" i="5"/>
  <c r="J412" i="5"/>
  <c r="J405" i="5"/>
  <c r="BK393" i="5"/>
  <c r="BK385" i="5"/>
  <c r="J363" i="5"/>
  <c r="J355" i="5"/>
  <c r="BK349" i="5"/>
  <c r="J342" i="5"/>
  <c r="BK333" i="5"/>
  <c r="BK321" i="5"/>
  <c r="J315" i="5"/>
  <c r="BK306" i="5"/>
  <c r="BK299" i="5"/>
  <c r="J291" i="5"/>
  <c r="J280" i="5"/>
  <c r="J270" i="5"/>
  <c r="BK254" i="5"/>
  <c r="BK247" i="5"/>
  <c r="J240" i="5"/>
  <c r="J225" i="5"/>
  <c r="J217" i="5"/>
  <c r="J209" i="5"/>
  <c r="BK196" i="5"/>
  <c r="BK181" i="5"/>
  <c r="J174" i="5"/>
  <c r="J165" i="5"/>
  <c r="J478" i="5"/>
  <c r="BK469" i="5"/>
  <c r="BK465" i="5"/>
  <c r="BK460" i="5"/>
  <c r="BK456" i="5"/>
  <c r="J452" i="5"/>
  <c r="BK442" i="5"/>
  <c r="BK437" i="5"/>
  <c r="J429" i="5"/>
  <c r="BK415" i="5"/>
  <c r="J411" i="5"/>
  <c r="J402" i="5"/>
  <c r="J393" i="5"/>
  <c r="BK387" i="5"/>
  <c r="BK381" i="5"/>
  <c r="J362" i="5"/>
  <c r="J350" i="5"/>
  <c r="BK338" i="5"/>
  <c r="J330" i="5"/>
  <c r="J325" i="5"/>
  <c r="BK316" i="5"/>
  <c r="J311" i="5"/>
  <c r="J295" i="5"/>
  <c r="J286" i="5"/>
  <c r="BK276" i="5"/>
  <c r="BK266" i="5"/>
  <c r="BK251" i="5"/>
  <c r="BK244" i="5"/>
  <c r="BK238" i="5"/>
  <c r="BK227" i="5"/>
  <c r="BK219" i="5"/>
  <c r="J210" i="5"/>
  <c r="BK201" i="5"/>
  <c r="BK192" i="5"/>
  <c r="BK173" i="5"/>
  <c r="BK160" i="5"/>
  <c r="J468" i="5"/>
  <c r="J456" i="5"/>
  <c r="J453" i="5"/>
  <c r="BK450" i="5"/>
  <c r="BK445" i="5"/>
  <c r="J439" i="5"/>
  <c r="BK429" i="5"/>
  <c r="BK421" i="5"/>
  <c r="J413" i="5"/>
  <c r="J403" i="5"/>
  <c r="BK399" i="5"/>
  <c r="J391" i="5"/>
  <c r="J385" i="5"/>
  <c r="BK378" i="5"/>
  <c r="BK370" i="5"/>
  <c r="BK360" i="5"/>
  <c r="BK348" i="5"/>
  <c r="BK342" i="5"/>
  <c r="BK336" i="5"/>
  <c r="BK330" i="5"/>
  <c r="BK323" i="5"/>
  <c r="BK313" i="5"/>
  <c r="BK304" i="5"/>
  <c r="BK300" i="5"/>
  <c r="J293" i="5"/>
  <c r="BK287" i="5"/>
  <c r="BK278" i="5"/>
  <c r="J271" i="5"/>
  <c r="J260" i="5"/>
  <c r="BK252" i="5"/>
  <c r="J246" i="5"/>
  <c r="BK394" i="5"/>
  <c r="J379" i="5"/>
  <c r="J371" i="5"/>
  <c r="BK358" i="5"/>
  <c r="BK350" i="5"/>
  <c r="J337" i="5"/>
  <c r="BK324" i="5"/>
  <c r="J319" i="5"/>
  <c r="BK308" i="5"/>
  <c r="J297" i="5"/>
  <c r="J287" i="5"/>
  <c r="BK280" i="5"/>
  <c r="BK260" i="5"/>
  <c r="BK255" i="5"/>
  <c r="J242" i="5"/>
  <c r="BK228" i="5"/>
  <c r="J219" i="5"/>
  <c r="BK208" i="5"/>
  <c r="BK203" i="5"/>
  <c r="J192" i="5"/>
  <c r="BK187" i="5"/>
  <c r="J181" i="5"/>
  <c r="J163" i="5"/>
  <c r="J257" i="6"/>
  <c r="J252" i="6"/>
  <c r="J245" i="6"/>
  <c r="J234" i="6"/>
  <c r="BK218" i="6"/>
  <c r="BK214" i="6"/>
  <c r="J196" i="6"/>
  <c r="J184" i="6"/>
  <c r="BK180" i="6"/>
  <c r="J203" i="6"/>
  <c r="BK189" i="6"/>
  <c r="BK182" i="6"/>
  <c r="BK173" i="6"/>
  <c r="BK169" i="6"/>
  <c r="J160" i="6"/>
  <c r="BK143" i="6"/>
  <c r="J250" i="6"/>
  <c r="BK247" i="6"/>
  <c r="BK244" i="6"/>
  <c r="BK241" i="6"/>
  <c r="BK235" i="6"/>
  <c r="J230" i="6"/>
  <c r="BK226" i="6"/>
  <c r="J219" i="6"/>
  <c r="J205" i="6"/>
  <c r="BK195" i="6"/>
  <c r="J188" i="6"/>
  <c r="J183" i="6"/>
  <c r="BK176" i="6"/>
  <c r="J169" i="6"/>
  <c r="J166" i="6"/>
  <c r="BK162" i="6"/>
  <c r="J145" i="6"/>
  <c r="BK142" i="6"/>
  <c r="J238" i="6"/>
  <c r="BK227" i="6"/>
  <c r="J218" i="6"/>
  <c r="J213" i="6"/>
  <c r="BK199" i="6"/>
  <c r="J177" i="6"/>
  <c r="J159" i="6"/>
  <c r="J155" i="6"/>
  <c r="BK151" i="6"/>
  <c r="J203" i="7"/>
  <c r="J198" i="7"/>
  <c r="J187" i="7"/>
  <c r="BK181" i="7"/>
  <c r="J176" i="7"/>
  <c r="J162" i="7"/>
  <c r="J146" i="7"/>
  <c r="BK136" i="7"/>
  <c r="BK196" i="7"/>
  <c r="J184" i="7"/>
  <c r="BK172" i="7"/>
  <c r="J166" i="7"/>
  <c r="BK160" i="7"/>
  <c r="J153" i="7"/>
  <c r="BK148" i="7"/>
  <c r="J140" i="7"/>
  <c r="J191" i="7"/>
  <c r="BK186" i="7"/>
  <c r="J181" i="7"/>
  <c r="J172" i="7"/>
  <c r="BK166" i="7"/>
  <c r="BK159" i="7"/>
  <c r="J156" i="7"/>
  <c r="J149" i="7"/>
  <c r="J143" i="7"/>
  <c r="J134" i="7"/>
  <c r="BK201" i="7"/>
  <c r="BK188" i="7"/>
  <c r="J180" i="7"/>
  <c r="BK173" i="7"/>
  <c r="J158" i="7"/>
  <c r="BK149" i="7"/>
  <c r="BK138" i="7"/>
  <c r="J136" i="7"/>
  <c r="BK180" i="8"/>
  <c r="J172" i="8"/>
  <c r="BK157" i="8"/>
  <c r="BK146" i="8"/>
  <c r="J174" i="8"/>
  <c r="BK167" i="8"/>
  <c r="BK147" i="8"/>
  <c r="J185" i="8"/>
  <c r="BK178" i="8"/>
  <c r="J166" i="8"/>
  <c r="BK158" i="8"/>
  <c r="J156" i="8"/>
  <c r="BK185" i="8"/>
  <c r="J178" i="8"/>
  <c r="J173" i="8"/>
  <c r="J161" i="8"/>
  <c r="J153" i="8"/>
  <c r="BK145" i="8"/>
  <c r="J137" i="9"/>
  <c r="BK133" i="9"/>
  <c r="J266" i="2"/>
  <c r="BK262" i="2"/>
  <c r="J253" i="2"/>
  <c r="J250" i="2"/>
  <c r="J244" i="2"/>
  <c r="J240" i="2"/>
  <c r="J236" i="2"/>
  <c r="J232" i="2"/>
  <c r="J227" i="2"/>
  <c r="J221" i="2"/>
  <c r="J217" i="2"/>
  <c r="J211" i="2"/>
  <c r="BK205" i="2"/>
  <c r="J198" i="2"/>
  <c r="J194" i="2"/>
  <c r="BK256" i="2"/>
  <c r="J242" i="2"/>
  <c r="BK225" i="2"/>
  <c r="BK222" i="2"/>
  <c r="J216" i="2"/>
  <c r="BK213" i="2"/>
  <c r="BK207" i="2"/>
  <c r="J177" i="2"/>
  <c r="J172" i="2"/>
  <c r="J168" i="2"/>
  <c r="BK160" i="2"/>
  <c r="J268" i="2"/>
  <c r="J264" i="2"/>
  <c r="J258" i="2"/>
  <c r="BK255" i="2"/>
  <c r="BK248" i="2"/>
  <c r="J243" i="2"/>
  <c r="BK236" i="2"/>
  <c r="J231" i="2"/>
  <c r="BK223" i="2"/>
  <c r="J212" i="2"/>
  <c r="J201" i="2"/>
  <c r="BK198" i="2"/>
  <c r="J191" i="2"/>
  <c r="BK184" i="2"/>
  <c r="J182" i="2"/>
  <c r="J173" i="2"/>
  <c r="J169" i="2"/>
  <c r="BK163" i="2"/>
  <c r="J153" i="2"/>
  <c r="J147" i="2"/>
  <c r="BK164" i="2"/>
  <c r="BK158" i="2"/>
  <c r="J152" i="2"/>
  <c r="BK233" i="3"/>
  <c r="J223" i="3"/>
  <c r="BK220" i="3"/>
  <c r="J213" i="3"/>
  <c r="BK202" i="3"/>
  <c r="BK196" i="3"/>
  <c r="J185" i="3"/>
  <c r="J173" i="3"/>
  <c r="BK160" i="3"/>
  <c r="BK153" i="3"/>
  <c r="J233" i="3"/>
  <c r="BK227" i="3"/>
  <c r="J222" i="3"/>
  <c r="BK216" i="3"/>
  <c r="J210" i="3"/>
  <c r="J201" i="3"/>
  <c r="BK185" i="3"/>
  <c r="J177" i="3"/>
  <c r="J162" i="3"/>
  <c r="J155" i="3"/>
  <c r="J232" i="3"/>
  <c r="BK228" i="3"/>
  <c r="BK204" i="3"/>
  <c r="BK191" i="3"/>
  <c r="BK178" i="3"/>
  <c r="J161" i="3"/>
  <c r="BK155" i="3"/>
  <c r="BK148" i="3"/>
  <c r="J217" i="3"/>
  <c r="J214" i="3"/>
  <c r="J204" i="3"/>
  <c r="BK195" i="3"/>
  <c r="BK188" i="3"/>
  <c r="J180" i="3"/>
  <c r="BK170" i="3"/>
  <c r="BK166" i="3"/>
  <c r="J160" i="3"/>
  <c r="BK150" i="3"/>
  <c r="J250" i="4"/>
  <c r="J248" i="4"/>
  <c r="BK245" i="4"/>
  <c r="BK243" i="4"/>
  <c r="BK241" i="4"/>
  <c r="BK238" i="4"/>
  <c r="BK236" i="4"/>
  <c r="J235" i="4"/>
  <c r="J233" i="4"/>
  <c r="BK221" i="4"/>
  <c r="J218" i="4"/>
  <c r="J215" i="4"/>
  <c r="J211" i="4"/>
  <c r="J204" i="4"/>
  <c r="J198" i="4"/>
  <c r="BK187" i="4"/>
  <c r="BK173" i="4"/>
  <c r="J163" i="4"/>
  <c r="BK160" i="4"/>
  <c r="BK154" i="4"/>
  <c r="BK148" i="4"/>
  <c r="BK251" i="4"/>
  <c r="BK204" i="4"/>
  <c r="J196" i="4"/>
  <c r="BK188" i="4"/>
  <c r="BK179" i="4"/>
  <c r="BK168" i="4"/>
  <c r="J155" i="4"/>
  <c r="BK146" i="4"/>
  <c r="J230" i="4"/>
  <c r="J210" i="4"/>
  <c r="BK202" i="4"/>
  <c r="BK193" i="4"/>
  <c r="J184" i="4"/>
  <c r="BK171" i="4"/>
  <c r="J156" i="4"/>
  <c r="J148" i="4"/>
  <c r="BK230" i="4"/>
  <c r="J224" i="4"/>
  <c r="BK220" i="4"/>
  <c r="J212" i="4"/>
  <c r="BK207" i="4"/>
  <c r="J193" i="4"/>
  <c r="BK182" i="4"/>
  <c r="BK175" i="4"/>
  <c r="BK164" i="4"/>
  <c r="BK158" i="4"/>
  <c r="BK151" i="4"/>
  <c r="BK478" i="5"/>
  <c r="BK472" i="5"/>
  <c r="J462" i="5"/>
  <c r="J451" i="5"/>
  <c r="J445" i="5"/>
  <c r="J437" i="5"/>
  <c r="BK428" i="5"/>
  <c r="BK424" i="5"/>
  <c r="J417" i="5"/>
  <c r="J409" i="5"/>
  <c r="J404" i="5"/>
  <c r="J394" i="5"/>
  <c r="BK373" i="5"/>
  <c r="J361" i="5"/>
  <c r="BK357" i="5"/>
  <c r="J346" i="5"/>
  <c r="BK337" i="5"/>
  <c r="J324" i="5"/>
  <c r="BK311" i="5"/>
  <c r="J303" i="5"/>
  <c r="BK298" i="5"/>
  <c r="BK289" i="5"/>
  <c r="BK282" i="5"/>
  <c r="BK271" i="5"/>
  <c r="BK259" i="5"/>
  <c r="BK246" i="5"/>
  <c r="BK233" i="5"/>
  <c r="J228" i="5"/>
  <c r="J221" i="5"/>
  <c r="J211" i="5"/>
  <c r="BK200" i="5"/>
  <c r="J188" i="5"/>
  <c r="BK180" i="5"/>
  <c r="BK168" i="5"/>
  <c r="J483" i="5"/>
  <c r="BK473" i="5"/>
  <c r="J467" i="5"/>
  <c r="J463" i="5"/>
  <c r="BK455" i="5"/>
  <c r="BK451" i="5"/>
  <c r="BK446" i="5"/>
  <c r="BK438" i="5"/>
  <c r="J430" i="5"/>
  <c r="J416" i="5"/>
  <c r="BK413" i="5"/>
  <c r="BK407" i="5"/>
  <c r="BK396" i="5"/>
  <c r="BK389" i="5"/>
  <c r="J386" i="5"/>
  <c r="BK382" i="5"/>
  <c r="BK363" i="5"/>
  <c r="BK347" i="5"/>
  <c r="J341" i="5"/>
  <c r="J331" i="5"/>
  <c r="BK327" i="5"/>
  <c r="BK317" i="5"/>
  <c r="J310" i="5"/>
  <c r="J300" i="5"/>
  <c r="BK290" i="5"/>
  <c r="BK273" i="5"/>
  <c r="BK269" i="5"/>
  <c r="BK249" i="5"/>
  <c r="BK242" i="5"/>
  <c r="BK232" i="5"/>
  <c r="BK225" i="5"/>
  <c r="J212" i="5"/>
  <c r="J208" i="5"/>
  <c r="J194" i="5"/>
  <c r="BK182" i="5"/>
  <c r="BK172" i="5"/>
  <c r="J161" i="5"/>
  <c r="J466" i="5"/>
  <c r="BK463" i="5"/>
  <c r="J455" i="5"/>
  <c r="J447" i="5"/>
  <c r="J442" i="5"/>
  <c r="BK435" i="5"/>
  <c r="BK426" i="5"/>
  <c r="BK420" i="5"/>
  <c r="BK412" i="5"/>
  <c r="BK402" i="5"/>
  <c r="J398" i="5"/>
  <c r="J392" i="5"/>
  <c r="BK386" i="5"/>
  <c r="BK379" i="5"/>
  <c r="J373" i="5"/>
  <c r="BK362" i="5"/>
  <c r="J352" i="5"/>
  <c r="J344" i="5"/>
  <c r="J340" i="5"/>
  <c r="BK329" i="5"/>
  <c r="J322" i="5"/>
  <c r="BK314" i="5"/>
  <c r="J308" i="5"/>
  <c r="BK301" i="5"/>
  <c r="J294" i="5"/>
  <c r="J285" i="5"/>
  <c r="BK279" i="5"/>
  <c r="J273" i="5"/>
  <c r="J266" i="5"/>
  <c r="BK261" i="5"/>
  <c r="BK256" i="5"/>
  <c r="BK245" i="5"/>
  <c r="BK240" i="5"/>
  <c r="BK236" i="5"/>
  <c r="J226" i="5"/>
  <c r="BK221" i="5"/>
  <c r="BK217" i="5"/>
  <c r="BK212" i="5"/>
  <c r="J207" i="5"/>
  <c r="J203" i="5"/>
  <c r="J200" i="5"/>
  <c r="J193" i="5"/>
  <c r="J186" i="5"/>
  <c r="J182" i="5"/>
  <c r="BK174" i="5"/>
  <c r="BK163" i="5"/>
  <c r="J158" i="5"/>
  <c r="J476" i="5"/>
  <c r="BK439" i="5"/>
  <c r="J418" i="5"/>
  <c r="BK405" i="5"/>
  <c r="J399" i="5"/>
  <c r="J382" i="5"/>
  <c r="J374" i="5"/>
  <c r="BK368" i="5"/>
  <c r="J351" i="5"/>
  <c r="J339" i="5"/>
  <c r="BK325" i="5"/>
  <c r="BK320" i="5"/>
  <c r="BK312" i="5"/>
  <c r="J299" i="5"/>
  <c r="BK285" i="5"/>
  <c r="J278" i="5"/>
  <c r="BK262" i="5"/>
  <c r="J254" i="5"/>
  <c r="J243" i="5"/>
  <c r="J231" i="5"/>
  <c r="BK220" i="5"/>
  <c r="BK213" i="5"/>
  <c r="J204" i="5"/>
  <c r="J195" i="5"/>
  <c r="J183" i="5"/>
  <c r="J177" i="5"/>
  <c r="BK164" i="5"/>
  <c r="BK158" i="5"/>
  <c r="BK253" i="6"/>
  <c r="BK246" i="6"/>
  <c r="J233" i="6"/>
  <c r="J226" i="6"/>
  <c r="J209" i="6"/>
  <c r="BK198" i="6"/>
  <c r="J164" i="6"/>
  <c r="BK152" i="6"/>
  <c r="J144" i="6"/>
  <c r="J253" i="6"/>
  <c r="J244" i="6"/>
  <c r="J236" i="6"/>
  <c r="BK229" i="6"/>
  <c r="BK222" i="6"/>
  <c r="BK207" i="6"/>
  <c r="BK196" i="6"/>
  <c r="J186" i="6"/>
  <c r="J181" i="6"/>
  <c r="J172" i="6"/>
  <c r="BK167" i="6"/>
  <c r="BK159" i="6"/>
  <c r="BK148" i="6"/>
  <c r="J229" i="6"/>
  <c r="J225" i="6"/>
  <c r="BK221" i="6"/>
  <c r="J212" i="6"/>
  <c r="J201" i="6"/>
  <c r="J191" i="6"/>
  <c r="BK186" i="6"/>
  <c r="J179" i="6"/>
  <c r="BK171" i="6"/>
  <c r="BK164" i="6"/>
  <c r="J153" i="6"/>
  <c r="BK144" i="6"/>
  <c r="J249" i="6"/>
  <c r="BK236" i="6"/>
  <c r="J224" i="6"/>
  <c r="J221" i="6"/>
  <c r="BK204" i="6"/>
  <c r="BK197" i="6"/>
  <c r="J175" i="6"/>
  <c r="J171" i="6"/>
  <c r="BK157" i="6"/>
  <c r="J148" i="6"/>
  <c r="J142" i="6"/>
  <c r="J201" i="7"/>
  <c r="BK193" i="7"/>
  <c r="BK185" i="7"/>
  <c r="BK178" i="7"/>
  <c r="BK175" i="7"/>
  <c r="BK147" i="7"/>
  <c r="J139" i="7"/>
  <c r="BK202" i="7"/>
  <c r="J188" i="7"/>
  <c r="J171" i="7"/>
  <c r="J169" i="7"/>
  <c r="BK165" i="7"/>
  <c r="J159" i="7"/>
  <c r="BK152" i="7"/>
  <c r="BK146" i="7"/>
  <c r="J138" i="7"/>
  <c r="BK192" i="7"/>
  <c r="J185" i="7"/>
  <c r="BK180" i="7"/>
  <c r="BK171" i="7"/>
  <c r="BK164" i="7"/>
  <c r="BK158" i="7"/>
  <c r="BK153" i="7"/>
  <c r="J148" i="7"/>
  <c r="J142" i="7"/>
  <c r="BK133" i="7"/>
  <c r="J199" i="7"/>
  <c r="BK191" i="7"/>
  <c r="J182" i="7"/>
  <c r="J175" i="7"/>
  <c r="J164" i="7"/>
  <c r="J154" i="7"/>
  <c r="BK144" i="7"/>
  <c r="J137" i="7"/>
  <c r="BK181" i="8"/>
  <c r="J169" i="8"/>
  <c r="J158" i="8"/>
  <c r="J147" i="8"/>
  <c r="BK186" i="8"/>
  <c r="J177" i="8"/>
  <c r="BK170" i="8"/>
  <c r="BK166" i="8"/>
  <c r="BK152" i="8"/>
  <c r="BK171" i="8"/>
  <c r="BK164" i="8"/>
  <c r="J159" i="8"/>
  <c r="BK149" i="8"/>
  <c r="J181" i="8"/>
  <c r="BK175" i="8"/>
  <c r="J171" i="8"/>
  <c r="BK159" i="8"/>
  <c r="J152" i="8"/>
  <c r="J144" i="8"/>
  <c r="BK137" i="9"/>
  <c r="J269" i="2"/>
  <c r="J263" i="2"/>
  <c r="J259" i="2"/>
  <c r="J248" i="2"/>
  <c r="BK245" i="2"/>
  <c r="J239" i="2"/>
  <c r="BK234" i="2"/>
  <c r="BK231" i="2"/>
  <c r="BK226" i="2"/>
  <c r="J222" i="2"/>
  <c r="BK216" i="2"/>
  <c r="BK209" i="2"/>
  <c r="J202" i="2"/>
  <c r="BK199" i="2"/>
  <c r="BK191" i="2"/>
  <c r="J189" i="2"/>
  <c r="J184" i="2"/>
  <c r="J181" i="2"/>
  <c r="BK176" i="2"/>
  <c r="BK169" i="2"/>
  <c r="BK167" i="2"/>
  <c r="J163" i="2"/>
  <c r="J155" i="2"/>
  <c r="BK260" i="2"/>
  <c r="J255" i="2"/>
  <c r="J247" i="2"/>
  <c r="BK239" i="2"/>
  <c r="J224" i="2"/>
  <c r="J220" i="2"/>
  <c r="BK214" i="2"/>
  <c r="J210" i="2"/>
  <c r="BK180" i="2"/>
  <c r="J176" i="2"/>
  <c r="J170" i="2"/>
  <c r="BK161" i="2"/>
  <c r="J157" i="2"/>
  <c r="J267" i="2"/>
  <c r="BK263" i="2"/>
  <c r="J256" i="2"/>
  <c r="BK250" i="2"/>
  <c r="J245" i="2"/>
  <c r="BK237" i="2"/>
  <c r="BK233" i="2"/>
  <c r="BK228" i="2"/>
  <c r="BK217" i="2"/>
  <c r="J208" i="2"/>
  <c r="J206" i="2"/>
  <c r="BK200" i="2"/>
  <c r="BK195" i="2"/>
  <c r="BK189" i="2"/>
  <c r="BK183" i="2"/>
  <c r="BK178" i="2"/>
  <c r="BK170" i="2"/>
  <c r="J164" i="2"/>
  <c r="BK155" i="2"/>
  <c r="BK151" i="2"/>
  <c r="BK146" i="2"/>
  <c r="J161" i="2"/>
  <c r="BK153" i="2"/>
  <c r="J146" i="2"/>
  <c r="J230" i="3"/>
  <c r="J227" i="3"/>
  <c r="J221" i="3"/>
  <c r="J218" i="3"/>
  <c r="BK210" i="3"/>
  <c r="J200" i="3"/>
  <c r="J186" i="3"/>
  <c r="J181" i="3"/>
  <c r="J168" i="3"/>
  <c r="J159" i="3"/>
  <c r="J148" i="3"/>
  <c r="BK229" i="3"/>
  <c r="J224" i="3"/>
  <c r="BK219" i="3"/>
  <c r="BK212" i="3"/>
  <c r="J202" i="3"/>
  <c r="J195" i="3"/>
  <c r="J188" i="3"/>
  <c r="J170" i="3"/>
  <c r="BK161" i="3"/>
  <c r="J147" i="3"/>
  <c r="J231" i="3"/>
  <c r="J220" i="3"/>
  <c r="J208" i="3"/>
  <c r="J203" i="3"/>
  <c r="J190" i="3"/>
  <c r="BK173" i="3"/>
  <c r="J158" i="3"/>
  <c r="J152" i="3"/>
  <c r="J145" i="3"/>
  <c r="J207" i="3"/>
  <c r="BK199" i="3"/>
  <c r="J191" i="3"/>
  <c r="J187" i="3"/>
  <c r="BK177" i="3"/>
  <c r="J169" i="3"/>
  <c r="BK165" i="3"/>
  <c r="J153" i="3"/>
  <c r="BK146" i="3"/>
  <c r="BK249" i="4"/>
  <c r="BK247" i="4"/>
  <c r="BK244" i="4"/>
  <c r="BK242" i="4"/>
  <c r="BK240" i="4"/>
  <c r="J239" i="4"/>
  <c r="BK237" i="4"/>
  <c r="BK235" i="4"/>
  <c r="J231" i="4"/>
  <c r="BK227" i="4"/>
  <c r="J226" i="4"/>
  <c r="J220" i="4"/>
  <c r="BK217" i="4"/>
  <c r="BK213" i="4"/>
  <c r="J206" i="4"/>
  <c r="BK200" i="4"/>
  <c r="J189" i="4"/>
  <c r="J177" i="4"/>
  <c r="J168" i="4"/>
  <c r="J162" i="4"/>
  <c r="BK157" i="4"/>
  <c r="J149" i="4"/>
  <c r="BK253" i="4"/>
  <c r="J207" i="4"/>
  <c r="J199" i="4"/>
  <c r="BK194" i="4"/>
  <c r="BK186" i="4"/>
  <c r="BK176" i="4"/>
  <c r="BK166" i="4"/>
  <c r="BK149" i="4"/>
  <c r="J253" i="4"/>
  <c r="J227" i="4"/>
  <c r="J209" i="4"/>
  <c r="BK195" i="4"/>
  <c r="J187" i="4"/>
  <c r="J179" i="4"/>
  <c r="J157" i="4"/>
  <c r="BK152" i="4"/>
  <c r="J252" i="4"/>
  <c r="BK226" i="4"/>
  <c r="J221" i="4"/>
  <c r="BK216" i="4"/>
  <c r="BK210" i="4"/>
  <c r="BK201" i="4"/>
  <c r="BK191" i="4"/>
  <c r="BK177" i="4"/>
  <c r="J171" i="4"/>
  <c r="BK163" i="4"/>
  <c r="BK156" i="4"/>
  <c r="BK481" i="5"/>
  <c r="BK475" i="5"/>
  <c r="J469" i="5"/>
  <c r="BK458" i="5"/>
  <c r="J450" i="5"/>
  <c r="J440" i="5"/>
  <c r="J436" i="5"/>
  <c r="BK430" i="5"/>
  <c r="J425" i="5"/>
  <c r="J410" i="5"/>
  <c r="J406" i="5"/>
  <c r="BK403" i="5"/>
  <c r="BK390" i="5"/>
  <c r="J380" i="5"/>
  <c r="J365" i="5"/>
  <c r="BK356" i="5"/>
  <c r="J348" i="5"/>
  <c r="BK340" i="5"/>
  <c r="J332" i="5"/>
  <c r="J320" i="5"/>
  <c r="J313" i="5"/>
  <c r="BK302" i="5"/>
  <c r="BK297" i="5"/>
  <c r="J288" i="5"/>
  <c r="J277" i="5"/>
  <c r="BK263" i="5"/>
  <c r="J249" i="5"/>
  <c r="BK243" i="5"/>
  <c r="J230" i="5"/>
  <c r="J224" i="5"/>
  <c r="J213" i="5"/>
  <c r="J205" i="5"/>
  <c r="BK197" i="5"/>
  <c r="J187" i="5"/>
  <c r="J173" i="5"/>
  <c r="BK167" i="5"/>
  <c r="BK479" i="5"/>
  <c r="BK471" i="5"/>
  <c r="BK468" i="5"/>
  <c r="BK464" i="5"/>
  <c r="J459" i="5"/>
  <c r="J454" i="5"/>
  <c r="J449" i="5"/>
  <c r="BK441" i="5"/>
  <c r="J435" i="5"/>
  <c r="BK425" i="5"/>
  <c r="BK414" i="5"/>
  <c r="BK410" i="5"/>
  <c r="BK400" i="5"/>
  <c r="J390" i="5"/>
  <c r="J378" i="5"/>
  <c r="J376" i="5"/>
  <c r="BK372" i="5"/>
  <c r="BK369" i="5"/>
  <c r="BK367" i="5"/>
  <c r="BK361" i="5"/>
  <c r="J356" i="5"/>
  <c r="BK352" i="5"/>
  <c r="BK345" i="5"/>
  <c r="BK339" i="5"/>
  <c r="J335" i="5"/>
  <c r="BK328" i="5"/>
  <c r="J323" i="5"/>
  <c r="BK315" i="5"/>
  <c r="J304" i="5"/>
  <c r="J298" i="5"/>
  <c r="BK291" i="5"/>
  <c r="J279" i="5"/>
  <c r="BK270" i="5"/>
  <c r="J259" i="5"/>
  <c r="BK248" i="5"/>
  <c r="J241" i="5"/>
  <c r="J236" i="5"/>
  <c r="BK231" i="5"/>
  <c r="BK224" i="5"/>
  <c r="J215" i="5"/>
  <c r="BK207" i="5"/>
  <c r="BK193" i="5"/>
  <c r="J180" i="5"/>
  <c r="BK170" i="5"/>
  <c r="BK480" i="5"/>
  <c r="J465" i="5"/>
  <c r="J457" i="5"/>
  <c r="BK454" i="5"/>
  <c r="BK449" i="5"/>
  <c r="J443" i="5"/>
  <c r="BK436" i="5"/>
  <c r="BK427" i="5"/>
  <c r="J424" i="5"/>
  <c r="BK416" i="5"/>
  <c r="BK411" i="5"/>
  <c r="BK401" i="5"/>
  <c r="J397" i="5"/>
  <c r="BK388" i="5"/>
  <c r="BK384" i="5"/>
  <c r="J375" i="5"/>
  <c r="J364" i="5"/>
  <c r="BK359" i="5"/>
  <c r="J345" i="5"/>
  <c r="BK341" i="5"/>
  <c r="BK331" i="5"/>
  <c r="J326" i="5"/>
  <c r="J317" i="5"/>
  <c r="BK310" i="5"/>
  <c r="J307" i="5"/>
  <c r="BK296" i="5"/>
  <c r="J289" i="5"/>
  <c r="J282" i="5"/>
  <c r="J275" i="5"/>
  <c r="J269" i="5"/>
  <c r="J263" i="5"/>
  <c r="J255" i="5"/>
  <c r="J250" i="5"/>
  <c r="BK241" i="5"/>
  <c r="J239" i="5"/>
  <c r="J229" i="5"/>
  <c r="J222" i="5"/>
  <c r="BK218" i="5"/>
  <c r="J214" i="5"/>
  <c r="BK211" i="5"/>
  <c r="BK206" i="5"/>
  <c r="J202" i="5"/>
  <c r="J198" i="5"/>
  <c r="BK194" i="5"/>
  <c r="BK188" i="5"/>
  <c r="BK183" i="5"/>
  <c r="BK175" i="5"/>
  <c r="J168" i="5"/>
  <c r="BK161" i="5"/>
  <c r="J481" i="5"/>
  <c r="J477" i="5"/>
  <c r="J472" i="5"/>
  <c r="J434" i="5"/>
  <c r="J428" i="5"/>
  <c r="J421" i="5"/>
  <c r="BK406" i="5"/>
  <c r="BK404" i="5"/>
  <c r="J396" i="5"/>
  <c r="BK380" i="5"/>
  <c r="J372" i="5"/>
  <c r="BK365" i="5"/>
  <c r="BK355" i="5"/>
  <c r="BK346" i="5"/>
  <c r="J333" i="5"/>
  <c r="J321" i="5"/>
  <c r="J316" i="5"/>
  <c r="J306" i="5"/>
  <c r="BK294" i="5"/>
  <c r="BK284" i="5"/>
  <c r="BK277" i="5"/>
  <c r="J256" i="5"/>
  <c r="BK250" i="5"/>
  <c r="BK235" i="5"/>
  <c r="J227" i="5"/>
  <c r="J218" i="5"/>
  <c r="J206" i="5"/>
  <c r="BK202" i="5"/>
  <c r="J189" i="5"/>
  <c r="BK185" i="5"/>
  <c r="J175" i="5"/>
  <c r="J160" i="5"/>
  <c r="J254" i="6"/>
  <c r="J251" i="6"/>
  <c r="J243" i="6"/>
  <c r="BK230" i="6"/>
  <c r="J215" i="6"/>
  <c r="J199" i="6"/>
  <c r="J195" i="6"/>
  <c r="BK188" i="6"/>
  <c r="J182" i="6"/>
  <c r="BK177" i="6"/>
  <c r="BK174" i="6"/>
  <c r="J165" i="6"/>
  <c r="J157" i="6"/>
  <c r="J149" i="6"/>
  <c r="J147" i="6"/>
  <c r="BK257" i="6"/>
  <c r="BK250" i="6"/>
  <c r="J241" i="6"/>
  <c r="BK233" i="6"/>
  <c r="J228" i="6"/>
  <c r="J214" i="6"/>
  <c r="BK212" i="6"/>
  <c r="J197" i="6"/>
  <c r="J193" i="6"/>
  <c r="BK183" i="6"/>
  <c r="J178" i="6"/>
  <c r="BK168" i="6"/>
  <c r="J162" i="6"/>
  <c r="J156" i="6"/>
  <c r="J146" i="6"/>
  <c r="BK252" i="6"/>
  <c r="BK248" i="6"/>
  <c r="BK245" i="6"/>
  <c r="BK242" i="6"/>
  <c r="BK238" i="6"/>
  <c r="BK234" i="6"/>
  <c r="J227" i="6"/>
  <c r="BK223" i="6"/>
  <c r="BK215" i="6"/>
  <c r="J204" i="6"/>
  <c r="J192" i="6"/>
  <c r="J187" i="6"/>
  <c r="BK181" i="6"/>
  <c r="J174" i="6"/>
  <c r="BK165" i="6"/>
  <c r="BK158" i="6"/>
  <c r="J151" i="6"/>
  <c r="BK256" i="6"/>
  <c r="J240" i="6"/>
  <c r="J235" i="6"/>
  <c r="J223" i="6"/>
  <c r="BK217" i="6"/>
  <c r="BK209" i="6"/>
  <c r="BK201" i="6"/>
  <c r="J185" i="6"/>
  <c r="BK172" i="6"/>
  <c r="J158" i="6"/>
  <c r="J152" i="6"/>
  <c r="BK146" i="6"/>
  <c r="J202" i="7"/>
  <c r="J196" i="7"/>
  <c r="J186" i="7"/>
  <c r="J179" i="7"/>
  <c r="J174" i="7"/>
  <c r="J161" i="7"/>
  <c r="BK143" i="7"/>
  <c r="J133" i="7"/>
  <c r="BK190" i="7"/>
  <c r="BK174" i="7"/>
  <c r="J170" i="7"/>
  <c r="BK167" i="7"/>
  <c r="BK163" i="7"/>
  <c r="BK154" i="7"/>
  <c r="J151" i="7"/>
  <c r="J144" i="7"/>
  <c r="BK135" i="7"/>
  <c r="J189" i="7"/>
  <c r="BK182" i="7"/>
  <c r="J173" i="7"/>
  <c r="BK168" i="7"/>
  <c r="J163" i="7"/>
  <c r="BK157" i="7"/>
  <c r="BK151" i="7"/>
  <c r="J145" i="7"/>
  <c r="BK137" i="7"/>
  <c r="BK205" i="7"/>
  <c r="BK198" i="7"/>
  <c r="J190" i="7"/>
  <c r="BK179" i="7"/>
  <c r="BK170" i="7"/>
  <c r="J160" i="7"/>
  <c r="J152" i="7"/>
  <c r="BK142" i="7"/>
  <c r="J187" i="8"/>
  <c r="BK173" i="8"/>
  <c r="J164" i="8"/>
  <c r="BK153" i="8"/>
  <c r="BK187" i="8"/>
  <c r="BK184" i="8"/>
  <c r="J175" i="8"/>
  <c r="BK162" i="8"/>
  <c r="J142" i="8"/>
  <c r="J186" i="8"/>
  <c r="J184" i="8"/>
  <c r="J167" i="8"/>
  <c r="BK161" i="8"/>
  <c r="J154" i="8"/>
  <c r="BK144" i="8"/>
  <c r="J180" i="8"/>
  <c r="BK174" i="8"/>
  <c r="J170" i="8"/>
  <c r="J157" i="8"/>
  <c r="J146" i="8"/>
  <c r="BK135" i="9"/>
  <c r="BK268" i="2"/>
  <c r="BK265" i="2"/>
  <c r="J260" i="2"/>
  <c r="J251" i="2"/>
  <c r="BK246" i="2"/>
  <c r="BK241" i="2"/>
  <c r="J237" i="2"/>
  <c r="J235" i="2"/>
  <c r="J229" i="2"/>
  <c r="J225" i="2"/>
  <c r="BK219" i="2"/>
  <c r="J215" i="2"/>
  <c r="BK208" i="2"/>
  <c r="BK206" i="2"/>
  <c r="BK201" i="2"/>
  <c r="BK196" i="2"/>
  <c r="J193" i="2"/>
  <c r="BK190" i="2"/>
  <c r="BK186" i="2"/>
  <c r="J183" i="2"/>
  <c r="BK177" i="2"/>
  <c r="J174" i="2"/>
  <c r="BK168" i="2"/>
  <c r="BK165" i="2"/>
  <c r="BK159" i="2"/>
  <c r="BK148" i="2"/>
  <c r="J257" i="2"/>
  <c r="J254" i="2"/>
  <c r="BK251" i="2"/>
  <c r="BK240" i="2"/>
  <c r="J226" i="2"/>
  <c r="J219" i="2"/>
  <c r="BK215" i="2"/>
  <c r="BK211" i="2"/>
  <c r="BK202" i="2"/>
  <c r="BK174" i="2"/>
  <c r="BK171" i="2"/>
  <c r="J165" i="2"/>
  <c r="J156" i="2"/>
  <c r="BK266" i="2"/>
  <c r="J262" i="2"/>
  <c r="BK257" i="2"/>
  <c r="BK253" i="2"/>
  <c r="BK244" i="2"/>
  <c r="BK238" i="2"/>
  <c r="J234" i="2"/>
  <c r="BK229" i="2"/>
  <c r="BK220" i="2"/>
  <c r="BK210" i="2"/>
  <c r="J205" i="2"/>
  <c r="J199" i="2"/>
  <c r="BK194" i="2"/>
  <c r="J190" i="2"/>
  <c r="BK181" i="2"/>
  <c r="J171" i="2"/>
  <c r="BK166" i="2"/>
  <c r="BK156" i="2"/>
  <c r="BK152" i="2"/>
  <c r="BK269" i="2"/>
  <c r="J159" i="2"/>
  <c r="BK154" i="2"/>
  <c r="BK147" i="2"/>
  <c r="BK231" i="3"/>
  <c r="J229" i="3"/>
  <c r="BK222" i="3"/>
  <c r="BK214" i="3"/>
  <c r="BK206" i="3"/>
  <c r="BK201" i="3"/>
  <c r="BK190" i="3"/>
  <c r="BK182" i="3"/>
  <c r="J178" i="3"/>
  <c r="J165" i="3"/>
  <c r="BK157" i="3"/>
  <c r="BK147" i="3"/>
  <c r="BK232" i="3"/>
  <c r="BK226" i="3"/>
  <c r="BK221" i="3"/>
  <c r="BK213" i="3"/>
  <c r="BK207" i="3"/>
  <c r="J194" i="3"/>
  <c r="BK183" i="3"/>
  <c r="J171" i="3"/>
  <c r="BK159" i="3"/>
  <c r="BK151" i="3"/>
  <c r="BK230" i="3"/>
  <c r="BK224" i="3"/>
  <c r="BK211" i="3"/>
  <c r="J206" i="3"/>
  <c r="J199" i="3"/>
  <c r="J189" i="3"/>
  <c r="J164" i="3"/>
  <c r="J156" i="3"/>
  <c r="BK149" i="3"/>
  <c r="J216" i="3"/>
  <c r="J211" i="3"/>
  <c r="BK200" i="3"/>
  <c r="BK194" i="3"/>
  <c r="BK186" i="3"/>
  <c r="BK181" i="3"/>
  <c r="BK171" i="3"/>
  <c r="BK164" i="3"/>
  <c r="BK152" i="3"/>
  <c r="J149" i="3"/>
  <c r="BK250" i="4"/>
  <c r="BK248" i="4"/>
  <c r="J245" i="4"/>
  <c r="J243" i="4"/>
  <c r="J241" i="4"/>
  <c r="BK239" i="4"/>
  <c r="J237" i="4"/>
  <c r="J232" i="4"/>
  <c r="J228" i="4"/>
  <c r="BK224" i="4"/>
  <c r="J219" i="4"/>
  <c r="J216" i="4"/>
  <c r="J213" i="4"/>
  <c r="BK209" i="4"/>
  <c r="BK199" i="4"/>
  <c r="J194" i="4"/>
  <c r="J174" i="4"/>
  <c r="BK169" i="4"/>
  <c r="J164" i="4"/>
  <c r="BK159" i="4"/>
  <c r="J152" i="4"/>
  <c r="BK147" i="4"/>
  <c r="J208" i="4"/>
  <c r="BK203" i="4"/>
  <c r="BK192" i="4"/>
  <c r="BK183" i="4"/>
  <c r="BK174" i="4"/>
  <c r="J165" i="4"/>
  <c r="J147" i="4"/>
  <c r="BK252" i="4"/>
  <c r="BK225" i="4"/>
  <c r="BK205" i="4"/>
  <c r="J201" i="4"/>
  <c r="J186" i="4"/>
  <c r="J173" i="4"/>
  <c r="BK167" i="4"/>
  <c r="BK153" i="4"/>
  <c r="BK231" i="4"/>
  <c r="J225" i="4"/>
  <c r="J222" i="4"/>
  <c r="J217" i="4"/>
  <c r="BK208" i="4"/>
  <c r="J200" i="4"/>
  <c r="BK189" i="4"/>
  <c r="J176" i="4"/>
  <c r="J167" i="4"/>
  <c r="BK162" i="4"/>
  <c r="BK155" i="4"/>
  <c r="BK483" i="5"/>
  <c r="BK477" i="5"/>
  <c r="J471" i="5"/>
  <c r="J460" i="5"/>
  <c r="J448" i="5"/>
  <c r="BK443" i="5"/>
  <c r="BK432" i="5"/>
  <c r="J427" i="5"/>
  <c r="BK418" i="5"/>
  <c r="J414" i="5"/>
  <c r="J408" i="5"/>
  <c r="BK395" i="5"/>
  <c r="J389" i="5"/>
  <c r="BK374" i="5"/>
  <c r="J359" i="5"/>
  <c r="J358" i="5"/>
  <c r="J354" i="5"/>
  <c r="BK344" i="5"/>
  <c r="J338" i="5"/>
  <c r="J328" i="5"/>
  <c r="BK319" i="5"/>
  <c r="J309" i="5"/>
  <c r="J301" i="5"/>
  <c r="J296" i="5"/>
  <c r="BK286" i="5"/>
  <c r="BK275" i="5"/>
  <c r="J262" i="5"/>
  <c r="J252" i="5"/>
  <c r="J245" i="5"/>
  <c r="BK229" i="5"/>
  <c r="BK222" i="5"/>
  <c r="BK214" i="5"/>
  <c r="BK198" i="5"/>
  <c r="BK195" i="5"/>
  <c r="BK179" i="5"/>
  <c r="J172" i="5"/>
  <c r="J162" i="5"/>
  <c r="BK476" i="5"/>
  <c r="BK466" i="5"/>
  <c r="BK462" i="5"/>
  <c r="BK457" i="5"/>
  <c r="BK453" i="5"/>
  <c r="BK448" i="5"/>
  <c r="BK440" i="5"/>
  <c r="BK431" i="5"/>
  <c r="J420" i="5"/>
  <c r="BK417" i="5"/>
  <c r="BK409" i="5"/>
  <c r="BK398" i="5"/>
  <c r="BK392" i="5"/>
  <c r="J388" i="5"/>
  <c r="J384" i="5"/>
  <c r="J377" i="5"/>
  <c r="BK375" i="5"/>
  <c r="BK371" i="5"/>
  <c r="J370" i="5"/>
  <c r="J368" i="5"/>
  <c r="BK364" i="5"/>
  <c r="J360" i="5"/>
  <c r="BK354" i="5"/>
  <c r="BK351" i="5"/>
  <c r="J343" i="5"/>
  <c r="J336" i="5"/>
  <c r="J329" i="5"/>
  <c r="BK326" i="5"/>
  <c r="J314" i="5"/>
  <c r="J312" i="5"/>
  <c r="BK303" i="5"/>
  <c r="BK293" i="5"/>
  <c r="BK283" i="5"/>
  <c r="J272" i="5"/>
  <c r="J261" i="5"/>
  <c r="J247" i="5"/>
  <c r="BK239" i="5"/>
  <c r="J235" i="5"/>
  <c r="BK230" i="5"/>
  <c r="BK223" i="5"/>
  <c r="J216" i="5"/>
  <c r="BK209" i="5"/>
  <c r="J197" i="5"/>
  <c r="J190" i="5"/>
  <c r="BK177" i="5"/>
  <c r="J164" i="5"/>
  <c r="BK159" i="5"/>
  <c r="J464" i="5"/>
  <c r="BK459" i="5"/>
  <c r="BK452" i="5"/>
  <c r="J446" i="5"/>
  <c r="J441" i="5"/>
  <c r="BK434" i="5"/>
  <c r="J423" i="5"/>
  <c r="J415" i="5"/>
  <c r="BK408" i="5"/>
  <c r="J400" i="5"/>
  <c r="J395" i="5"/>
  <c r="J387" i="5"/>
  <c r="J381" i="5"/>
  <c r="BK376" i="5"/>
  <c r="J367" i="5"/>
  <c r="J349" i="5"/>
  <c r="BK343" i="5"/>
  <c r="BK332" i="5"/>
  <c r="J327" i="5"/>
  <c r="BK318" i="5"/>
  <c r="BK309" i="5"/>
  <c r="J302" i="5"/>
  <c r="BK295" i="5"/>
  <c r="BK288" i="5"/>
  <c r="J284" i="5"/>
  <c r="J276" i="5"/>
  <c r="BK272" i="5"/>
  <c r="J264" i="5"/>
  <c r="BK258" i="5"/>
  <c r="J251" i="5"/>
  <c r="J244" i="5"/>
  <c r="J238" i="5"/>
  <c r="J232" i="5"/>
  <c r="J223" i="5"/>
  <c r="J220" i="5"/>
  <c r="BK216" i="5"/>
  <c r="BK210" i="5"/>
  <c r="BK204" i="5"/>
  <c r="J201" i="5"/>
  <c r="J199" i="5"/>
  <c r="J196" i="5"/>
  <c r="BK189" i="5"/>
  <c r="J185" i="5"/>
  <c r="J179" i="5"/>
  <c r="J170" i="5"/>
  <c r="BK165" i="5"/>
  <c r="J159" i="5"/>
  <c r="J480" i="5"/>
  <c r="J475" i="5"/>
  <c r="J438" i="5"/>
  <c r="J432" i="5"/>
  <c r="BK423" i="5"/>
  <c r="BK419" i="5"/>
  <c r="J407" i="5"/>
  <c r="J401" i="5"/>
  <c r="BK397" i="5"/>
  <c r="BK391" i="5"/>
  <c r="BK377" i="5"/>
  <c r="J369" i="5"/>
  <c r="J357" i="5"/>
  <c r="J347" i="5"/>
  <c r="BK335" i="5"/>
  <c r="BK322" i="5"/>
  <c r="J318" i="5"/>
  <c r="BK307" i="5"/>
  <c r="J290" i="5"/>
  <c r="J283" i="5"/>
  <c r="BK264" i="5"/>
  <c r="J258" i="5"/>
  <c r="J248" i="5"/>
  <c r="J233" i="5"/>
  <c r="BK226" i="5"/>
  <c r="BK215" i="5"/>
  <c r="BK205" i="5"/>
  <c r="BK199" i="5"/>
  <c r="BK190" i="5"/>
  <c r="BK186" i="5"/>
  <c r="J167" i="5"/>
  <c r="BK162" i="5"/>
  <c r="J256" i="6"/>
  <c r="J248" i="6"/>
  <c r="J242" i="6"/>
  <c r="J231" i="6"/>
  <c r="J217" i="6"/>
  <c r="BK205" i="6"/>
  <c r="BK192" i="6"/>
  <c r="BK191" i="6"/>
  <c r="BK179" i="6"/>
  <c r="J176" i="6"/>
  <c r="BK175" i="6"/>
  <c r="J168" i="6"/>
  <c r="BK160" i="6"/>
  <c r="BK150" i="6"/>
  <c r="BK145" i="6"/>
  <c r="BK254" i="6"/>
  <c r="J247" i="6"/>
  <c r="BK239" i="6"/>
  <c r="BK232" i="6"/>
  <c r="BK225" i="6"/>
  <c r="BK219" i="6"/>
  <c r="BK213" i="6"/>
  <c r="J200" i="6"/>
  <c r="BK187" i="6"/>
  <c r="BK184" i="6"/>
  <c r="J180" i="6"/>
  <c r="J170" i="6"/>
  <c r="BK166" i="6"/>
  <c r="BK149" i="6"/>
  <c r="BK147" i="6"/>
  <c r="BK251" i="6"/>
  <c r="BK249" i="6"/>
  <c r="J246" i="6"/>
  <c r="BK243" i="6"/>
  <c r="BK240" i="6"/>
  <c r="BK231" i="6"/>
  <c r="BK228" i="6"/>
  <c r="BK224" i="6"/>
  <c r="BK216" i="6"/>
  <c r="J207" i="6"/>
  <c r="J198" i="6"/>
  <c r="J189" i="6"/>
  <c r="BK185" i="6"/>
  <c r="BK178" i="6"/>
  <c r="BK170" i="6"/>
  <c r="J167" i="6"/>
  <c r="BK155" i="6"/>
  <c r="J150" i="6"/>
  <c r="J143" i="6"/>
  <c r="J239" i="6"/>
  <c r="J232" i="6"/>
  <c r="J222" i="6"/>
  <c r="J216" i="6"/>
  <c r="BK203" i="6"/>
  <c r="BK200" i="6"/>
  <c r="BK193" i="6"/>
  <c r="J173" i="6"/>
  <c r="BK156" i="6"/>
  <c r="BK153" i="6"/>
  <c r="J205" i="7"/>
  <c r="BK199" i="7"/>
  <c r="BK189" i="7"/>
  <c r="J183" i="7"/>
  <c r="J177" i="7"/>
  <c r="BK169" i="7"/>
  <c r="J157" i="7"/>
  <c r="J141" i="7"/>
  <c r="J135" i="7"/>
  <c r="J192" i="7"/>
  <c r="BK176" i="7"/>
  <c r="J168" i="7"/>
  <c r="BK162" i="7"/>
  <c r="J155" i="7"/>
  <c r="BK150" i="7"/>
  <c r="BK141" i="7"/>
  <c r="BK134" i="7"/>
  <c r="BK187" i="7"/>
  <c r="BK184" i="7"/>
  <c r="BK177" i="7"/>
  <c r="J167" i="7"/>
  <c r="BK161" i="7"/>
  <c r="BK155" i="7"/>
  <c r="J150" i="7"/>
  <c r="J147" i="7"/>
  <c r="BK139" i="7"/>
  <c r="BK203" i="7"/>
  <c r="J193" i="7"/>
  <c r="BK183" i="7"/>
  <c r="J178" i="7"/>
  <c r="J165" i="7"/>
  <c r="BK156" i="7"/>
  <c r="BK145" i="7"/>
  <c r="BK140" i="7"/>
  <c r="J182" i="8"/>
  <c r="BK177" i="8"/>
  <c r="BK165" i="8"/>
  <c r="BK156" i="8"/>
  <c r="BK142" i="8"/>
  <c r="J183" i="8"/>
  <c r="BK176" i="8"/>
  <c r="BK169" i="8"/>
  <c r="J165" i="8"/>
  <c r="J149" i="8"/>
  <c r="J140" i="8"/>
  <c r="BK183" i="8"/>
  <c r="J162" i="8"/>
  <c r="J160" i="8"/>
  <c r="J145" i="8"/>
  <c r="BK182" i="8"/>
  <c r="J176" i="8"/>
  <c r="BK172" i="8"/>
  <c r="BK160" i="8"/>
  <c r="BK154" i="8"/>
  <c r="BK140" i="8"/>
  <c r="J135" i="9"/>
  <c r="J133" i="9"/>
  <c r="BK145" i="2" l="1"/>
  <c r="J145" i="2" s="1"/>
  <c r="J100" i="2" s="1"/>
  <c r="BK150" i="2"/>
  <c r="J150" i="2"/>
  <c r="J101" i="2" s="1"/>
  <c r="BK162" i="2"/>
  <c r="J162" i="2"/>
  <c r="J102" i="2" s="1"/>
  <c r="T162" i="2"/>
  <c r="T175" i="2"/>
  <c r="BK188" i="2"/>
  <c r="J188" i="2" s="1"/>
  <c r="J106" i="2" s="1"/>
  <c r="P197" i="2"/>
  <c r="BK204" i="2"/>
  <c r="J204" i="2" s="1"/>
  <c r="J108" i="2" s="1"/>
  <c r="T204" i="2"/>
  <c r="T230" i="2"/>
  <c r="T249" i="2"/>
  <c r="T261" i="2"/>
  <c r="R144" i="3"/>
  <c r="R143" i="3"/>
  <c r="T154" i="3"/>
  <c r="R163" i="3"/>
  <c r="P175" i="3"/>
  <c r="BK184" i="3"/>
  <c r="J184" i="3"/>
  <c r="J106" i="3"/>
  <c r="BK192" i="3"/>
  <c r="J192" i="3"/>
  <c r="J107" i="3" s="1"/>
  <c r="BK198" i="3"/>
  <c r="J198" i="3"/>
  <c r="J108" i="3" s="1"/>
  <c r="R209" i="3"/>
  <c r="P225" i="3"/>
  <c r="BK145" i="4"/>
  <c r="J145" i="4"/>
  <c r="J100" i="4" s="1"/>
  <c r="P150" i="4"/>
  <c r="BK161" i="4"/>
  <c r="J161" i="4" s="1"/>
  <c r="J102" i="4" s="1"/>
  <c r="BK170" i="4"/>
  <c r="J170" i="4"/>
  <c r="J103" i="4"/>
  <c r="BK181" i="4"/>
  <c r="J181" i="4"/>
  <c r="J106" i="4"/>
  <c r="BK190" i="4"/>
  <c r="J190" i="4" s="1"/>
  <c r="J107" i="4" s="1"/>
  <c r="BK197" i="4"/>
  <c r="J197" i="4"/>
  <c r="J108" i="4" s="1"/>
  <c r="P214" i="4"/>
  <c r="P234" i="4"/>
  <c r="P246" i="4"/>
  <c r="BK166" i="5"/>
  <c r="J166" i="5"/>
  <c r="J101" i="5"/>
  <c r="T166" i="5"/>
  <c r="BK191" i="5"/>
  <c r="J191" i="5" s="1"/>
  <c r="J104" i="5" s="1"/>
  <c r="BK234" i="5"/>
  <c r="J234" i="5" s="1"/>
  <c r="J105" i="5" s="1"/>
  <c r="BK253" i="5"/>
  <c r="J253" i="5"/>
  <c r="J106" i="5" s="1"/>
  <c r="P268" i="5"/>
  <c r="P281" i="5"/>
  <c r="BK305" i="5"/>
  <c r="J305" i="5" s="1"/>
  <c r="J112" i="5" s="1"/>
  <c r="T305" i="5"/>
  <c r="R334" i="5"/>
  <c r="R353" i="5"/>
  <c r="R366" i="5"/>
  <c r="R383" i="5"/>
  <c r="R422" i="5"/>
  <c r="BK444" i="5"/>
  <c r="J444" i="5" s="1"/>
  <c r="J119" i="5" s="1"/>
  <c r="P461" i="5"/>
  <c r="P470" i="5"/>
  <c r="R470" i="5"/>
  <c r="P474" i="5"/>
  <c r="BK141" i="6"/>
  <c r="J141" i="6" s="1"/>
  <c r="J98" i="6" s="1"/>
  <c r="P154" i="6"/>
  <c r="P163" i="6"/>
  <c r="R190" i="6"/>
  <c r="BK202" i="6"/>
  <c r="J202" i="6"/>
  <c r="J103" i="6" s="1"/>
  <c r="P211" i="6"/>
  <c r="R211" i="6"/>
  <c r="T220" i="6"/>
  <c r="R237" i="6"/>
  <c r="T255" i="6"/>
  <c r="R132" i="7"/>
  <c r="BK197" i="7"/>
  <c r="J197" i="7" s="1"/>
  <c r="J100" i="7" s="1"/>
  <c r="BK200" i="7"/>
  <c r="J200" i="7"/>
  <c r="J101" i="7"/>
  <c r="P143" i="8"/>
  <c r="P138" i="8"/>
  <c r="R151" i="8"/>
  <c r="T155" i="8"/>
  <c r="T163" i="8"/>
  <c r="T168" i="8"/>
  <c r="BK179" i="8"/>
  <c r="J179" i="8"/>
  <c r="J107" i="8" s="1"/>
  <c r="T145" i="2"/>
  <c r="T150" i="2"/>
  <c r="P175" i="2"/>
  <c r="R188" i="2"/>
  <c r="BK197" i="2"/>
  <c r="J197" i="2"/>
  <c r="J107" i="2"/>
  <c r="T197" i="2"/>
  <c r="P204" i="2"/>
  <c r="BK230" i="2"/>
  <c r="J230" i="2" s="1"/>
  <c r="J109" i="2" s="1"/>
  <c r="BK249" i="2"/>
  <c r="J249" i="2"/>
  <c r="J110" i="2"/>
  <c r="BK261" i="2"/>
  <c r="J261" i="2"/>
  <c r="J111" i="2" s="1"/>
  <c r="T144" i="3"/>
  <c r="R154" i="3"/>
  <c r="T163" i="3"/>
  <c r="BK175" i="3"/>
  <c r="J175" i="3"/>
  <c r="J105" i="3" s="1"/>
  <c r="P184" i="3"/>
  <c r="P192" i="3"/>
  <c r="P198" i="3"/>
  <c r="P209" i="3"/>
  <c r="R225" i="3"/>
  <c r="P145" i="4"/>
  <c r="BK150" i="4"/>
  <c r="J150" i="4" s="1"/>
  <c r="J101" i="4" s="1"/>
  <c r="R161" i="4"/>
  <c r="P170" i="4"/>
  <c r="T181" i="4"/>
  <c r="T190" i="4"/>
  <c r="T197" i="4"/>
  <c r="T214" i="4"/>
  <c r="R234" i="4"/>
  <c r="T246" i="4"/>
  <c r="P157" i="5"/>
  <c r="P166" i="5"/>
  <c r="P176" i="5"/>
  <c r="T184" i="5"/>
  <c r="R191" i="5"/>
  <c r="P234" i="5"/>
  <c r="R253" i="5"/>
  <c r="R268" i="5"/>
  <c r="BK292" i="5"/>
  <c r="J292" i="5" s="1"/>
  <c r="J111" i="5" s="1"/>
  <c r="T292" i="5"/>
  <c r="R305" i="5"/>
  <c r="T334" i="5"/>
  <c r="BK366" i="5"/>
  <c r="J366" i="5"/>
  <c r="J115" i="5" s="1"/>
  <c r="T366" i="5"/>
  <c r="T383" i="5"/>
  <c r="T422" i="5"/>
  <c r="R433" i="5"/>
  <c r="R444" i="5"/>
  <c r="T461" i="5"/>
  <c r="T474" i="5"/>
  <c r="R141" i="6"/>
  <c r="R154" i="6"/>
  <c r="R163" i="6"/>
  <c r="T190" i="6"/>
  <c r="T202" i="6"/>
  <c r="BK220" i="6"/>
  <c r="J220" i="6" s="1"/>
  <c r="J107" i="6" s="1"/>
  <c r="P237" i="6"/>
  <c r="R255" i="6"/>
  <c r="BK132" i="7"/>
  <c r="J132" i="7" s="1"/>
  <c r="J97" i="7" s="1"/>
  <c r="P197" i="7"/>
  <c r="P194" i="7" s="1"/>
  <c r="P200" i="7"/>
  <c r="BK143" i="8"/>
  <c r="J143" i="8" s="1"/>
  <c r="J100" i="8" s="1"/>
  <c r="BK151" i="8"/>
  <c r="J151" i="8"/>
  <c r="J103" i="8"/>
  <c r="P155" i="8"/>
  <c r="P163" i="8"/>
  <c r="BK168" i="8"/>
  <c r="J168" i="8" s="1"/>
  <c r="J106" i="8" s="1"/>
  <c r="P179" i="8"/>
  <c r="P145" i="2"/>
  <c r="P150" i="2"/>
  <c r="P162" i="2"/>
  <c r="R162" i="2"/>
  <c r="R175" i="2"/>
  <c r="P188" i="2"/>
  <c r="R230" i="2"/>
  <c r="R249" i="2"/>
  <c r="R261" i="2"/>
  <c r="BK144" i="3"/>
  <c r="J144" i="3" s="1"/>
  <c r="J100" i="3" s="1"/>
  <c r="P154" i="3"/>
  <c r="BK163" i="3"/>
  <c r="J163" i="3"/>
  <c r="J102" i="3" s="1"/>
  <c r="T175" i="3"/>
  <c r="T184" i="3"/>
  <c r="R192" i="3"/>
  <c r="T198" i="3"/>
  <c r="BK209" i="3"/>
  <c r="J209" i="3"/>
  <c r="J109" i="3"/>
  <c r="T225" i="3"/>
  <c r="T145" i="4"/>
  <c r="T150" i="4"/>
  <c r="T161" i="4"/>
  <c r="T170" i="4"/>
  <c r="R181" i="4"/>
  <c r="R190" i="4"/>
  <c r="P197" i="4"/>
  <c r="BK214" i="4"/>
  <c r="J214" i="4"/>
  <c r="J109" i="4" s="1"/>
  <c r="BK234" i="4"/>
  <c r="J234" i="4"/>
  <c r="J110" i="4" s="1"/>
  <c r="R246" i="4"/>
  <c r="R157" i="5"/>
  <c r="R166" i="5"/>
  <c r="BK176" i="5"/>
  <c r="J176" i="5" s="1"/>
  <c r="J102" i="5" s="1"/>
  <c r="BK184" i="5"/>
  <c r="J184" i="5" s="1"/>
  <c r="J103" i="5" s="1"/>
  <c r="P191" i="5"/>
  <c r="R234" i="5"/>
  <c r="P253" i="5"/>
  <c r="T268" i="5"/>
  <c r="R281" i="5"/>
  <c r="P292" i="5"/>
  <c r="P305" i="5"/>
  <c r="P334" i="5"/>
  <c r="P353" i="5"/>
  <c r="P366" i="5"/>
  <c r="P383" i="5"/>
  <c r="P422" i="5"/>
  <c r="BK433" i="5"/>
  <c r="J433" i="5"/>
  <c r="J118" i="5" s="1"/>
  <c r="T433" i="5"/>
  <c r="T444" i="5"/>
  <c r="BK470" i="5"/>
  <c r="J470" i="5"/>
  <c r="J121" i="5" s="1"/>
  <c r="BK474" i="5"/>
  <c r="J474" i="5"/>
  <c r="J122" i="5" s="1"/>
  <c r="T141" i="6"/>
  <c r="T154" i="6"/>
  <c r="T163" i="6"/>
  <c r="P190" i="6"/>
  <c r="R202" i="6"/>
  <c r="P220" i="6"/>
  <c r="BK237" i="6"/>
  <c r="J237" i="6" s="1"/>
  <c r="J108" i="6" s="1"/>
  <c r="BK255" i="6"/>
  <c r="J255" i="6" s="1"/>
  <c r="J109" i="6" s="1"/>
  <c r="T132" i="7"/>
  <c r="T197" i="7"/>
  <c r="T194" i="7"/>
  <c r="T200" i="7"/>
  <c r="T143" i="8"/>
  <c r="T138" i="8"/>
  <c r="T151" i="8"/>
  <c r="R155" i="8"/>
  <c r="R163" i="8"/>
  <c r="R168" i="8"/>
  <c r="R179" i="8"/>
  <c r="R145" i="2"/>
  <c r="R150" i="2"/>
  <c r="BK175" i="2"/>
  <c r="J175" i="2" s="1"/>
  <c r="J103" i="2" s="1"/>
  <c r="T188" i="2"/>
  <c r="T187" i="2"/>
  <c r="R197" i="2"/>
  <c r="R204" i="2"/>
  <c r="P230" i="2"/>
  <c r="P249" i="2"/>
  <c r="P261" i="2"/>
  <c r="P144" i="3"/>
  <c r="P143" i="3" s="1"/>
  <c r="BK154" i="3"/>
  <c r="J154" i="3"/>
  <c r="J101" i="3" s="1"/>
  <c r="P163" i="3"/>
  <c r="R175" i="3"/>
  <c r="R184" i="3"/>
  <c r="T192" i="3"/>
  <c r="R198" i="3"/>
  <c r="T209" i="3"/>
  <c r="BK225" i="3"/>
  <c r="J225" i="3" s="1"/>
  <c r="J110" i="3" s="1"/>
  <c r="R145" i="4"/>
  <c r="R150" i="4"/>
  <c r="P161" i="4"/>
  <c r="R170" i="4"/>
  <c r="P181" i="4"/>
  <c r="P190" i="4"/>
  <c r="R197" i="4"/>
  <c r="R214" i="4"/>
  <c r="T234" i="4"/>
  <c r="BK246" i="4"/>
  <c r="J246" i="4"/>
  <c r="J111" i="4" s="1"/>
  <c r="BK157" i="5"/>
  <c r="J157" i="5"/>
  <c r="J100" i="5" s="1"/>
  <c r="T157" i="5"/>
  <c r="R176" i="5"/>
  <c r="T176" i="5"/>
  <c r="P184" i="5"/>
  <c r="R184" i="5"/>
  <c r="T191" i="5"/>
  <c r="T234" i="5"/>
  <c r="T253" i="5"/>
  <c r="BK268" i="5"/>
  <c r="J268" i="5"/>
  <c r="J109" i="5" s="1"/>
  <c r="BK281" i="5"/>
  <c r="J281" i="5" s="1"/>
  <c r="J110" i="5" s="1"/>
  <c r="T281" i="5"/>
  <c r="R292" i="5"/>
  <c r="BK334" i="5"/>
  <c r="J334" i="5"/>
  <c r="J113" i="5" s="1"/>
  <c r="BK353" i="5"/>
  <c r="J353" i="5" s="1"/>
  <c r="J114" i="5" s="1"/>
  <c r="T353" i="5"/>
  <c r="BK383" i="5"/>
  <c r="J383" i="5"/>
  <c r="J116" i="5"/>
  <c r="BK422" i="5"/>
  <c r="J422" i="5"/>
  <c r="J117" i="5" s="1"/>
  <c r="P433" i="5"/>
  <c r="P444" i="5"/>
  <c r="BK461" i="5"/>
  <c r="J461" i="5"/>
  <c r="J120" i="5"/>
  <c r="R461" i="5"/>
  <c r="T470" i="5"/>
  <c r="R474" i="5"/>
  <c r="P141" i="6"/>
  <c r="BK154" i="6"/>
  <c r="J154" i="6" s="1"/>
  <c r="J99" i="6" s="1"/>
  <c r="BK163" i="6"/>
  <c r="J163" i="6" s="1"/>
  <c r="J101" i="6" s="1"/>
  <c r="BK190" i="6"/>
  <c r="J190" i="6"/>
  <c r="J102" i="6"/>
  <c r="P202" i="6"/>
  <c r="BK211" i="6"/>
  <c r="J211" i="6"/>
  <c r="J106" i="6" s="1"/>
  <c r="T211" i="6"/>
  <c r="R220" i="6"/>
  <c r="T237" i="6"/>
  <c r="P255" i="6"/>
  <c r="P132" i="7"/>
  <c r="R197" i="7"/>
  <c r="R194" i="7"/>
  <c r="R200" i="7"/>
  <c r="R143" i="8"/>
  <c r="R138" i="8" s="1"/>
  <c r="P151" i="8"/>
  <c r="BK155" i="8"/>
  <c r="J155" i="8" s="1"/>
  <c r="J104" i="8" s="1"/>
  <c r="BK163" i="8"/>
  <c r="J163" i="8" s="1"/>
  <c r="J105" i="8" s="1"/>
  <c r="P168" i="8"/>
  <c r="T179" i="8"/>
  <c r="BK178" i="4"/>
  <c r="J178" i="4" s="1"/>
  <c r="J104" i="4" s="1"/>
  <c r="BK265" i="5"/>
  <c r="J265" i="5" s="1"/>
  <c r="J107" i="5" s="1"/>
  <c r="BK482" i="5"/>
  <c r="J482" i="5"/>
  <c r="J123" i="5"/>
  <c r="BK208" i="6"/>
  <c r="J208" i="6" s="1"/>
  <c r="J104" i="6" s="1"/>
  <c r="BK141" i="8"/>
  <c r="J141" i="8"/>
  <c r="J99" i="8" s="1"/>
  <c r="BK148" i="8"/>
  <c r="J148" i="8"/>
  <c r="J101" i="8" s="1"/>
  <c r="BK185" i="2"/>
  <c r="J185" i="2"/>
  <c r="J104" i="2" s="1"/>
  <c r="BK139" i="8"/>
  <c r="J139" i="8" s="1"/>
  <c r="J98" i="8" s="1"/>
  <c r="BK172" i="3"/>
  <c r="J172" i="3" s="1"/>
  <c r="J103" i="3" s="1"/>
  <c r="BK161" i="6"/>
  <c r="J161" i="6" s="1"/>
  <c r="J100" i="6" s="1"/>
  <c r="BK195" i="7"/>
  <c r="J195" i="7"/>
  <c r="J99" i="7"/>
  <c r="BK132" i="9"/>
  <c r="J132" i="9" s="1"/>
  <c r="J98" i="9" s="1"/>
  <c r="BK134" i="9"/>
  <c r="J134" i="9"/>
  <c r="J99" i="9" s="1"/>
  <c r="BK136" i="9"/>
  <c r="J136" i="9"/>
  <c r="J100" i="9" s="1"/>
  <c r="J124" i="9"/>
  <c r="BE135" i="9"/>
  <c r="E85" i="9"/>
  <c r="F127" i="9"/>
  <c r="BE137" i="9"/>
  <c r="BE133" i="9"/>
  <c r="J89" i="8"/>
  <c r="BE153" i="8"/>
  <c r="BE154" i="8"/>
  <c r="BE162" i="8"/>
  <c r="BE167" i="8"/>
  <c r="BE176" i="8"/>
  <c r="BE181" i="8"/>
  <c r="BE183" i="8"/>
  <c r="BE187" i="8"/>
  <c r="E85" i="8"/>
  <c r="F92" i="8"/>
  <c r="BE140" i="8"/>
  <c r="BE145" i="8"/>
  <c r="BE146" i="8"/>
  <c r="BE147" i="8"/>
  <c r="BE152" i="8"/>
  <c r="BE165" i="8"/>
  <c r="BE169" i="8"/>
  <c r="BE172" i="8"/>
  <c r="BE173" i="8"/>
  <c r="BE174" i="8"/>
  <c r="BE175" i="8"/>
  <c r="BE180" i="8"/>
  <c r="BE142" i="8"/>
  <c r="BE157" i="8"/>
  <c r="BE158" i="8"/>
  <c r="BE161" i="8"/>
  <c r="BE164" i="8"/>
  <c r="BE166" i="8"/>
  <c r="BE171" i="8"/>
  <c r="BE177" i="8"/>
  <c r="BE185" i="8"/>
  <c r="BE144" i="8"/>
  <c r="BE149" i="8"/>
  <c r="BE156" i="8"/>
  <c r="BE159" i="8"/>
  <c r="BE160" i="8"/>
  <c r="BE170" i="8"/>
  <c r="BE178" i="8"/>
  <c r="BE182" i="8"/>
  <c r="BE184" i="8"/>
  <c r="BE186" i="8"/>
  <c r="BE133" i="7"/>
  <c r="BE137" i="7"/>
  <c r="BE138" i="7"/>
  <c r="BE142" i="7"/>
  <c r="BE145" i="7"/>
  <c r="BE147" i="7"/>
  <c r="BE149" i="7"/>
  <c r="BE152" i="7"/>
  <c r="BE160" i="7"/>
  <c r="BE165" i="7"/>
  <c r="BE166" i="7"/>
  <c r="BE180" i="7"/>
  <c r="BE188" i="7"/>
  <c r="BE196" i="7"/>
  <c r="BE198" i="7"/>
  <c r="BE199" i="7"/>
  <c r="BE205" i="7"/>
  <c r="J89" i="7"/>
  <c r="F92" i="7"/>
  <c r="BE134" i="7"/>
  <c r="BE135" i="7"/>
  <c r="BE139" i="7"/>
  <c r="BE140" i="7"/>
  <c r="BE141" i="7"/>
  <c r="BE143" i="7"/>
  <c r="BE144" i="7"/>
  <c r="BE146" i="7"/>
  <c r="BE151" i="7"/>
  <c r="BE168" i="7"/>
  <c r="BE173" i="7"/>
  <c r="BE174" i="7"/>
  <c r="BE179" i="7"/>
  <c r="BE187" i="7"/>
  <c r="BE189" i="7"/>
  <c r="BE190" i="7"/>
  <c r="BE136" i="7"/>
  <c r="BE154" i="7"/>
  <c r="BE155" i="7"/>
  <c r="BE156" i="7"/>
  <c r="BE161" i="7"/>
  <c r="BE169" i="7"/>
  <c r="BE177" i="7"/>
  <c r="BE178" i="7"/>
  <c r="BE181" i="7"/>
  <c r="BE182" i="7"/>
  <c r="BE183" i="7"/>
  <c r="BE184" i="7"/>
  <c r="BE185" i="7"/>
  <c r="BE186" i="7"/>
  <c r="BE192" i="7"/>
  <c r="BE201" i="7"/>
  <c r="BE203" i="7"/>
  <c r="E85" i="7"/>
  <c r="BE148" i="7"/>
  <c r="BE150" i="7"/>
  <c r="BE153" i="7"/>
  <c r="BE157" i="7"/>
  <c r="BE158" i="7"/>
  <c r="BE159" i="7"/>
  <c r="BE162" i="7"/>
  <c r="BE163" i="7"/>
  <c r="BE164" i="7"/>
  <c r="BE167" i="7"/>
  <c r="BE170" i="7"/>
  <c r="BE171" i="7"/>
  <c r="BE172" i="7"/>
  <c r="BE175" i="7"/>
  <c r="BE176" i="7"/>
  <c r="BE191" i="7"/>
  <c r="BE193" i="7"/>
  <c r="BE202" i="7"/>
  <c r="BE147" i="6"/>
  <c r="BE148" i="6"/>
  <c r="BE149" i="6"/>
  <c r="BE159" i="6"/>
  <c r="BE168" i="6"/>
  <c r="BE173" i="6"/>
  <c r="BE175" i="6"/>
  <c r="BE177" i="6"/>
  <c r="BE178" i="6"/>
  <c r="BE179" i="6"/>
  <c r="BE181" i="6"/>
  <c r="BE183" i="6"/>
  <c r="BE185" i="6"/>
  <c r="BE186" i="6"/>
  <c r="BE187" i="6"/>
  <c r="BE189" i="6"/>
  <c r="BE213" i="6"/>
  <c r="BE218" i="6"/>
  <c r="BE221" i="6"/>
  <c r="BE225" i="6"/>
  <c r="BE229" i="6"/>
  <c r="BE230" i="6"/>
  <c r="BE233" i="6"/>
  <c r="BE239" i="6"/>
  <c r="BE253" i="6"/>
  <c r="BE254" i="6"/>
  <c r="J89" i="6"/>
  <c r="F92" i="6"/>
  <c r="E129" i="6"/>
  <c r="BE142" i="6"/>
  <c r="BE145" i="6"/>
  <c r="BE146" i="6"/>
  <c r="BE151" i="6"/>
  <c r="BE153" i="6"/>
  <c r="BE156" i="6"/>
  <c r="BE160" i="6"/>
  <c r="BE167" i="6"/>
  <c r="BE188" i="6"/>
  <c r="BE192" i="6"/>
  <c r="BE193" i="6"/>
  <c r="BE198" i="6"/>
  <c r="BE199" i="6"/>
  <c r="BE201" i="6"/>
  <c r="BE207" i="6"/>
  <c r="BE216" i="6"/>
  <c r="BE232" i="6"/>
  <c r="BE241" i="6"/>
  <c r="BE243" i="6"/>
  <c r="BE247" i="6"/>
  <c r="BE252" i="6"/>
  <c r="BE143" i="6"/>
  <c r="BE144" i="6"/>
  <c r="BE150" i="6"/>
  <c r="BE157" i="6"/>
  <c r="BE162" i="6"/>
  <c r="BE164" i="6"/>
  <c r="BE174" i="6"/>
  <c r="BE176" i="6"/>
  <c r="BE191" i="6"/>
  <c r="BE197" i="6"/>
  <c r="BE203" i="6"/>
  <c r="BE204" i="6"/>
  <c r="BE215" i="6"/>
  <c r="BE217" i="6"/>
  <c r="BE222" i="6"/>
  <c r="BE223" i="6"/>
  <c r="BE234" i="6"/>
  <c r="BE236" i="6"/>
  <c r="BE240" i="6"/>
  <c r="BE245" i="6"/>
  <c r="BE249" i="6"/>
  <c r="BE250" i="6"/>
  <c r="BE251" i="6"/>
  <c r="BE256" i="6"/>
  <c r="BE152" i="6"/>
  <c r="BE155" i="6"/>
  <c r="BE158" i="6"/>
  <c r="BE165" i="6"/>
  <c r="BE166" i="6"/>
  <c r="BE169" i="6"/>
  <c r="BE170" i="6"/>
  <c r="BE171" i="6"/>
  <c r="BE172" i="6"/>
  <c r="BE180" i="6"/>
  <c r="BE182" i="6"/>
  <c r="BE184" i="6"/>
  <c r="BE195" i="6"/>
  <c r="BE196" i="6"/>
  <c r="BE200" i="6"/>
  <c r="BE205" i="6"/>
  <c r="BE209" i="6"/>
  <c r="BE212" i="6"/>
  <c r="BE214" i="6"/>
  <c r="BE219" i="6"/>
  <c r="BE224" i="6"/>
  <c r="BE226" i="6"/>
  <c r="BE227" i="6"/>
  <c r="BE228" i="6"/>
  <c r="BE231" i="6"/>
  <c r="BE235" i="6"/>
  <c r="BE238" i="6"/>
  <c r="BE242" i="6"/>
  <c r="BE244" i="6"/>
  <c r="BE246" i="6"/>
  <c r="BE248" i="6"/>
  <c r="BE257" i="6"/>
  <c r="F94" i="5"/>
  <c r="BE163" i="5"/>
  <c r="BE164" i="5"/>
  <c r="BE168" i="5"/>
  <c r="BE170" i="5"/>
  <c r="BE172" i="5"/>
  <c r="BE179" i="5"/>
  <c r="BE181" i="5"/>
  <c r="BE193" i="5"/>
  <c r="BE197" i="5"/>
  <c r="BE200" i="5"/>
  <c r="BE204" i="5"/>
  <c r="BE206" i="5"/>
  <c r="BE208" i="5"/>
  <c r="BE209" i="5"/>
  <c r="BE224" i="5"/>
  <c r="BE229" i="5"/>
  <c r="BE231" i="5"/>
  <c r="BE235" i="5"/>
  <c r="BE236" i="5"/>
  <c r="BE240" i="5"/>
  <c r="BE241" i="5"/>
  <c r="BE243" i="5"/>
  <c r="BE244" i="5"/>
  <c r="BE245" i="5"/>
  <c r="BE247" i="5"/>
  <c r="BE248" i="5"/>
  <c r="BE251" i="5"/>
  <c r="BE259" i="5"/>
  <c r="BE275" i="5"/>
  <c r="BE278" i="5"/>
  <c r="BE280" i="5"/>
  <c r="BE282" i="5"/>
  <c r="BE290" i="5"/>
  <c r="BE291" i="5"/>
  <c r="BE295" i="5"/>
  <c r="BE298" i="5"/>
  <c r="BE301" i="5"/>
  <c r="BE308" i="5"/>
  <c r="BE309" i="5"/>
  <c r="BE310" i="5"/>
  <c r="BE312" i="5"/>
  <c r="BE313" i="5"/>
  <c r="BE327" i="5"/>
  <c r="BE329" i="5"/>
  <c r="BE339" i="5"/>
  <c r="BE340" i="5"/>
  <c r="BE341" i="5"/>
  <c r="BE343" i="5"/>
  <c r="BE347" i="5"/>
  <c r="BE352" i="5"/>
  <c r="BE357" i="5"/>
  <c r="BE358" i="5"/>
  <c r="BE360" i="5"/>
  <c r="BE361" i="5"/>
  <c r="BE362" i="5"/>
  <c r="BE363" i="5"/>
  <c r="BE369" i="5"/>
  <c r="BE372" i="5"/>
  <c r="BE374" i="5"/>
  <c r="BE381" i="5"/>
  <c r="BE401" i="5"/>
  <c r="BE407" i="5"/>
  <c r="BE408" i="5"/>
  <c r="BE410" i="5"/>
  <c r="BE412" i="5"/>
  <c r="BE426" i="5"/>
  <c r="BE428" i="5"/>
  <c r="BE430" i="5"/>
  <c r="BE436" i="5"/>
  <c r="BE473" i="5"/>
  <c r="BE478" i="5"/>
  <c r="E85" i="5"/>
  <c r="J91" i="5"/>
  <c r="BE190" i="5"/>
  <c r="BE196" i="5"/>
  <c r="BE198" i="5"/>
  <c r="BE214" i="5"/>
  <c r="BE219" i="5"/>
  <c r="BE226" i="5"/>
  <c r="BE227" i="5"/>
  <c r="BE232" i="5"/>
  <c r="BE233" i="5"/>
  <c r="BE239" i="5"/>
  <c r="BE242" i="5"/>
  <c r="BE246" i="5"/>
  <c r="BE252" i="5"/>
  <c r="BE255" i="5"/>
  <c r="BE258" i="5"/>
  <c r="BE263" i="5"/>
  <c r="BE271" i="5"/>
  <c r="BE273" i="5"/>
  <c r="BE276" i="5"/>
  <c r="BE279" i="5"/>
  <c r="BE284" i="5"/>
  <c r="BE285" i="5"/>
  <c r="BE296" i="5"/>
  <c r="BE297" i="5"/>
  <c r="BE302" i="5"/>
  <c r="BE304" i="5"/>
  <c r="BE307" i="5"/>
  <c r="BE311" i="5"/>
  <c r="BE319" i="5"/>
  <c r="BE322" i="5"/>
  <c r="BE333" i="5"/>
  <c r="BE337" i="5"/>
  <c r="BE344" i="5"/>
  <c r="BE345" i="5"/>
  <c r="BE348" i="5"/>
  <c r="BE349" i="5"/>
  <c r="BE350" i="5"/>
  <c r="BE354" i="5"/>
  <c r="BE355" i="5"/>
  <c r="BE364" i="5"/>
  <c r="BE368" i="5"/>
  <c r="BE382" i="5"/>
  <c r="BE384" i="5"/>
  <c r="BE386" i="5"/>
  <c r="BE389" i="5"/>
  <c r="BE392" i="5"/>
  <c r="BE395" i="5"/>
  <c r="BE398" i="5"/>
  <c r="BE403" i="5"/>
  <c r="BE404" i="5"/>
  <c r="BE409" i="5"/>
  <c r="BE415" i="5"/>
  <c r="BE417" i="5"/>
  <c r="BE418" i="5"/>
  <c r="BE425" i="5"/>
  <c r="BE429" i="5"/>
  <c r="BE437" i="5"/>
  <c r="BE439" i="5"/>
  <c r="BE440" i="5"/>
  <c r="BE443" i="5"/>
  <c r="BE447" i="5"/>
  <c r="BE452" i="5"/>
  <c r="BE454" i="5"/>
  <c r="BE458" i="5"/>
  <c r="BE460" i="5"/>
  <c r="BE464" i="5"/>
  <c r="BE466" i="5"/>
  <c r="BE161" i="5"/>
  <c r="BE162" i="5"/>
  <c r="BE165" i="5"/>
  <c r="BE173" i="5"/>
  <c r="BE175" i="5"/>
  <c r="BE177" i="5"/>
  <c r="BE180" i="5"/>
  <c r="BE183" i="5"/>
  <c r="BE186" i="5"/>
  <c r="BE187" i="5"/>
  <c r="BE188" i="5"/>
  <c r="BE194" i="5"/>
  <c r="BE195" i="5"/>
  <c r="BE199" i="5"/>
  <c r="BE203" i="5"/>
  <c r="BE210" i="5"/>
  <c r="BE212" i="5"/>
  <c r="BE213" i="5"/>
  <c r="BE215" i="5"/>
  <c r="BE216" i="5"/>
  <c r="BE220" i="5"/>
  <c r="BE221" i="5"/>
  <c r="BE222" i="5"/>
  <c r="BE223" i="5"/>
  <c r="BE228" i="5"/>
  <c r="BE238" i="5"/>
  <c r="BE249" i="5"/>
  <c r="BE254" i="5"/>
  <c r="BE261" i="5"/>
  <c r="BE264" i="5"/>
  <c r="BE266" i="5"/>
  <c r="BE269" i="5"/>
  <c r="BE293" i="5"/>
  <c r="BE300" i="5"/>
  <c r="BE306" i="5"/>
  <c r="BE318" i="5"/>
  <c r="BE321" i="5"/>
  <c r="BE323" i="5"/>
  <c r="BE330" i="5"/>
  <c r="BE331" i="5"/>
  <c r="BE332" i="5"/>
  <c r="BE346" i="5"/>
  <c r="BE356" i="5"/>
  <c r="BE371" i="5"/>
  <c r="BE373" i="5"/>
  <c r="BE376" i="5"/>
  <c r="BE379" i="5"/>
  <c r="BE385" i="5"/>
  <c r="BE390" i="5"/>
  <c r="BE393" i="5"/>
  <c r="BE394" i="5"/>
  <c r="BE400" i="5"/>
  <c r="BE402" i="5"/>
  <c r="BE411" i="5"/>
  <c r="BE413" i="5"/>
  <c r="BE414" i="5"/>
  <c r="BE420" i="5"/>
  <c r="BE421" i="5"/>
  <c r="BE424" i="5"/>
  <c r="BE427" i="5"/>
  <c r="BE432" i="5"/>
  <c r="BE438" i="5"/>
  <c r="BE441" i="5"/>
  <c r="BE450" i="5"/>
  <c r="BE451" i="5"/>
  <c r="BE453" i="5"/>
  <c r="BE455" i="5"/>
  <c r="BE456" i="5"/>
  <c r="BE457" i="5"/>
  <c r="BE459" i="5"/>
  <c r="BE462" i="5"/>
  <c r="BE463" i="5"/>
  <c r="BE465" i="5"/>
  <c r="BE467" i="5"/>
  <c r="BE472" i="5"/>
  <c r="BE475" i="5"/>
  <c r="BE479" i="5"/>
  <c r="BE480" i="5"/>
  <c r="BE483" i="5"/>
  <c r="BE158" i="5"/>
  <c r="BE159" i="5"/>
  <c r="BE160" i="5"/>
  <c r="BE167" i="5"/>
  <c r="BE174" i="5"/>
  <c r="BE182" i="5"/>
  <c r="BE185" i="5"/>
  <c r="BE189" i="5"/>
  <c r="BE192" i="5"/>
  <c r="BE201" i="5"/>
  <c r="BE202" i="5"/>
  <c r="BE205" i="5"/>
  <c r="BE207" i="5"/>
  <c r="BE211" i="5"/>
  <c r="BE217" i="5"/>
  <c r="BE218" i="5"/>
  <c r="BE225" i="5"/>
  <c r="BE230" i="5"/>
  <c r="BE250" i="5"/>
  <c r="BE256" i="5"/>
  <c r="BE260" i="5"/>
  <c r="BE262" i="5"/>
  <c r="BE270" i="5"/>
  <c r="BE272" i="5"/>
  <c r="BE277" i="5"/>
  <c r="BE283" i="5"/>
  <c r="BE286" i="5"/>
  <c r="BE287" i="5"/>
  <c r="BE288" i="5"/>
  <c r="BE289" i="5"/>
  <c r="BE294" i="5"/>
  <c r="BE299" i="5"/>
  <c r="BE303" i="5"/>
  <c r="BE314" i="5"/>
  <c r="BE315" i="5"/>
  <c r="BE316" i="5"/>
  <c r="BE317" i="5"/>
  <c r="BE320" i="5"/>
  <c r="BE324" i="5"/>
  <c r="BE325" i="5"/>
  <c r="BE326" i="5"/>
  <c r="BE328" i="5"/>
  <c r="BE335" i="5"/>
  <c r="BE336" i="5"/>
  <c r="BE338" i="5"/>
  <c r="BE342" i="5"/>
  <c r="BE351" i="5"/>
  <c r="BE359" i="5"/>
  <c r="BE365" i="5"/>
  <c r="BE367" i="5"/>
  <c r="BE370" i="5"/>
  <c r="BE375" i="5"/>
  <c r="BE377" i="5"/>
  <c r="BE378" i="5"/>
  <c r="BE380" i="5"/>
  <c r="BE387" i="5"/>
  <c r="BE388" i="5"/>
  <c r="BE391" i="5"/>
  <c r="BE396" i="5"/>
  <c r="BE397" i="5"/>
  <c r="BE399" i="5"/>
  <c r="BE405" i="5"/>
  <c r="BE406" i="5"/>
  <c r="BE416" i="5"/>
  <c r="BE419" i="5"/>
  <c r="BE423" i="5"/>
  <c r="BE431" i="5"/>
  <c r="BE434" i="5"/>
  <c r="BE435" i="5"/>
  <c r="BE442" i="5"/>
  <c r="BE445" i="5"/>
  <c r="BE446" i="5"/>
  <c r="BE448" i="5"/>
  <c r="BE449" i="5"/>
  <c r="BE468" i="5"/>
  <c r="BE469" i="5"/>
  <c r="BE471" i="5"/>
  <c r="BE476" i="5"/>
  <c r="BE477" i="5"/>
  <c r="BE481" i="5"/>
  <c r="E85" i="4"/>
  <c r="F94" i="4"/>
  <c r="J137" i="4"/>
  <c r="BE146" i="4"/>
  <c r="BE147" i="4"/>
  <c r="BE148" i="4"/>
  <c r="BE153" i="4"/>
  <c r="BE159" i="4"/>
  <c r="BE167" i="4"/>
  <c r="BE168" i="4"/>
  <c r="BE183" i="4"/>
  <c r="BE192" i="4"/>
  <c r="BE193" i="4"/>
  <c r="BE194" i="4"/>
  <c r="BE200" i="4"/>
  <c r="BE203" i="4"/>
  <c r="BE204" i="4"/>
  <c r="BE206" i="4"/>
  <c r="BE210" i="4"/>
  <c r="BE217" i="4"/>
  <c r="BE218" i="4"/>
  <c r="BE219" i="4"/>
  <c r="BE220" i="4"/>
  <c r="BE221" i="4"/>
  <c r="BE224" i="4"/>
  <c r="BE227" i="4"/>
  <c r="BE229" i="4"/>
  <c r="BE252" i="4"/>
  <c r="BE149" i="4"/>
  <c r="BE154" i="4"/>
  <c r="BE158" i="4"/>
  <c r="BE162" i="4"/>
  <c r="BE164" i="4"/>
  <c r="BE165" i="4"/>
  <c r="BE169" i="4"/>
  <c r="BE171" i="4"/>
  <c r="BE173" i="4"/>
  <c r="BE176" i="4"/>
  <c r="BE184" i="4"/>
  <c r="BE186" i="4"/>
  <c r="BE187" i="4"/>
  <c r="BE188" i="4"/>
  <c r="BE189" i="4"/>
  <c r="BE196" i="4"/>
  <c r="BE208" i="4"/>
  <c r="BE209" i="4"/>
  <c r="BE223" i="4"/>
  <c r="BE251" i="4"/>
  <c r="BE253" i="4"/>
  <c r="BE151" i="4"/>
  <c r="BE156" i="4"/>
  <c r="BE157" i="4"/>
  <c r="BE160" i="4"/>
  <c r="BE163" i="4"/>
  <c r="BE172" i="4"/>
  <c r="BE177" i="4"/>
  <c r="BE179" i="4"/>
  <c r="BE201" i="4"/>
  <c r="BE205" i="4"/>
  <c r="BE250" i="4"/>
  <c r="BE254" i="4"/>
  <c r="BE152" i="4"/>
  <c r="BE155" i="4"/>
  <c r="BE166" i="4"/>
  <c r="BE174" i="4"/>
  <c r="BE175" i="4"/>
  <c r="BE182" i="4"/>
  <c r="BE191" i="4"/>
  <c r="BE195" i="4"/>
  <c r="BE198" i="4"/>
  <c r="BE199" i="4"/>
  <c r="BE202" i="4"/>
  <c r="BE207" i="4"/>
  <c r="BE211" i="4"/>
  <c r="BE212" i="4"/>
  <c r="BE213" i="4"/>
  <c r="BE215" i="4"/>
  <c r="BE216" i="4"/>
  <c r="BE222" i="4"/>
  <c r="BE225" i="4"/>
  <c r="BE226" i="4"/>
  <c r="BE228" i="4"/>
  <c r="BE230" i="4"/>
  <c r="BE231" i="4"/>
  <c r="BE232" i="4"/>
  <c r="BE233" i="4"/>
  <c r="BE235" i="4"/>
  <c r="BE236" i="4"/>
  <c r="BE237" i="4"/>
  <c r="BE238" i="4"/>
  <c r="BE239" i="4"/>
  <c r="BE240" i="4"/>
  <c r="BE241" i="4"/>
  <c r="BE242" i="4"/>
  <c r="BE243" i="4"/>
  <c r="BE244" i="4"/>
  <c r="BE245" i="4"/>
  <c r="BE247" i="4"/>
  <c r="BE248" i="4"/>
  <c r="BE249" i="4"/>
  <c r="J91" i="3"/>
  <c r="BE147" i="3"/>
  <c r="BE155" i="3"/>
  <c r="BE157" i="3"/>
  <c r="BE160" i="3"/>
  <c r="BE161" i="3"/>
  <c r="BE173" i="3"/>
  <c r="BE182" i="3"/>
  <c r="BE191" i="3"/>
  <c r="BE199" i="3"/>
  <c r="BE201" i="3"/>
  <c r="BE202" i="3"/>
  <c r="BE208" i="3"/>
  <c r="BE211" i="3"/>
  <c r="BE215" i="3"/>
  <c r="BE219" i="3"/>
  <c r="BE220" i="3"/>
  <c r="BE221" i="3"/>
  <c r="F94" i="3"/>
  <c r="BE151" i="3"/>
  <c r="BE152" i="3"/>
  <c r="BE156" i="3"/>
  <c r="BE158" i="3"/>
  <c r="BE166" i="3"/>
  <c r="BE168" i="3"/>
  <c r="BE178" i="3"/>
  <c r="BE183" i="3"/>
  <c r="BE185" i="3"/>
  <c r="BE193" i="3"/>
  <c r="BE195" i="3"/>
  <c r="BE200" i="3"/>
  <c r="BE212" i="3"/>
  <c r="BE213" i="3"/>
  <c r="BE217" i="3"/>
  <c r="BE218" i="3"/>
  <c r="BE229" i="3"/>
  <c r="E85" i="3"/>
  <c r="BE148" i="3"/>
  <c r="BE149" i="3"/>
  <c r="BE150" i="3"/>
  <c r="BE159" i="3"/>
  <c r="BE164" i="3"/>
  <c r="BE171" i="3"/>
  <c r="BE177" i="3"/>
  <c r="BE180" i="3"/>
  <c r="BE181" i="3"/>
  <c r="BE188" i="3"/>
  <c r="BE189" i="3"/>
  <c r="BE203" i="3"/>
  <c r="BE206" i="3"/>
  <c r="BE210" i="3"/>
  <c r="BE214" i="3"/>
  <c r="BE223" i="3"/>
  <c r="BE226" i="3"/>
  <c r="BE227" i="3"/>
  <c r="BE228" i="3"/>
  <c r="BE233" i="3"/>
  <c r="BE145" i="3"/>
  <c r="BE146" i="3"/>
  <c r="BE153" i="3"/>
  <c r="BE162" i="3"/>
  <c r="BE165" i="3"/>
  <c r="BE169" i="3"/>
  <c r="BE170" i="3"/>
  <c r="BE176" i="3"/>
  <c r="BE186" i="3"/>
  <c r="BE187" i="3"/>
  <c r="BE190" i="3"/>
  <c r="BE194" i="3"/>
  <c r="BE196" i="3"/>
  <c r="BE197" i="3"/>
  <c r="BE204" i="3"/>
  <c r="BE205" i="3"/>
  <c r="BE207" i="3"/>
  <c r="BE216" i="3"/>
  <c r="BE222" i="3"/>
  <c r="BE224" i="3"/>
  <c r="BE230" i="3"/>
  <c r="BE231" i="3"/>
  <c r="BE232" i="3"/>
  <c r="E131" i="2"/>
  <c r="F140" i="2"/>
  <c r="BE148" i="2"/>
  <c r="BE156" i="2"/>
  <c r="BE161" i="2"/>
  <c r="BE165" i="2"/>
  <c r="J91" i="2"/>
  <c r="BE147" i="2"/>
  <c r="BE157" i="2"/>
  <c r="BE164" i="2"/>
  <c r="BE167" i="2"/>
  <c r="BE170" i="2"/>
  <c r="BE171" i="2"/>
  <c r="BE180" i="2"/>
  <c r="BE182" i="2"/>
  <c r="BE183" i="2"/>
  <c r="BE186" i="2"/>
  <c r="BE191" i="2"/>
  <c r="BE193" i="2"/>
  <c r="BE194" i="2"/>
  <c r="BE196" i="2"/>
  <c r="BE198" i="2"/>
  <c r="BE202" i="2"/>
  <c r="BE209" i="2"/>
  <c r="BE213" i="2"/>
  <c r="BE215" i="2"/>
  <c r="BE216" i="2"/>
  <c r="BE218" i="2"/>
  <c r="BE219" i="2"/>
  <c r="BE222" i="2"/>
  <c r="BE226" i="2"/>
  <c r="BE227" i="2"/>
  <c r="BE228" i="2"/>
  <c r="BE229" i="2"/>
  <c r="BE231" i="2"/>
  <c r="BE232" i="2"/>
  <c r="BE234" i="2"/>
  <c r="BE235" i="2"/>
  <c r="BE236" i="2"/>
  <c r="BE237" i="2"/>
  <c r="BE241" i="2"/>
  <c r="BE243" i="2"/>
  <c r="BE247" i="2"/>
  <c r="BE251" i="2"/>
  <c r="BE252" i="2"/>
  <c r="BE256" i="2"/>
  <c r="BE258" i="2"/>
  <c r="BE260" i="2"/>
  <c r="BE262" i="2"/>
  <c r="BE265" i="2"/>
  <c r="BE267" i="2"/>
  <c r="BE269" i="2"/>
  <c r="BE155" i="2"/>
  <c r="BE158" i="2"/>
  <c r="BE163" i="2"/>
  <c r="BE166" i="2"/>
  <c r="BE168" i="2"/>
  <c r="BE172" i="2"/>
  <c r="BE173" i="2"/>
  <c r="BE174" i="2"/>
  <c r="BE176" i="2"/>
  <c r="BE177" i="2"/>
  <c r="BE178" i="2"/>
  <c r="BE201" i="2"/>
  <c r="BE203" i="2"/>
  <c r="BE206" i="2"/>
  <c r="BE210" i="2"/>
  <c r="BE211" i="2"/>
  <c r="BE212" i="2"/>
  <c r="BE214" i="2"/>
  <c r="BE223" i="2"/>
  <c r="BE224" i="2"/>
  <c r="BE240" i="2"/>
  <c r="BE245" i="2"/>
  <c r="BE254" i="2"/>
  <c r="BE255" i="2"/>
  <c r="BE146" i="2"/>
  <c r="BE151" i="2"/>
  <c r="BE152" i="2"/>
  <c r="BE153" i="2"/>
  <c r="BE154" i="2"/>
  <c r="BE159" i="2"/>
  <c r="BE160" i="2"/>
  <c r="BE169" i="2"/>
  <c r="BE181" i="2"/>
  <c r="BE184" i="2"/>
  <c r="BE189" i="2"/>
  <c r="BE190" i="2"/>
  <c r="BE195" i="2"/>
  <c r="BE199" i="2"/>
  <c r="BE200" i="2"/>
  <c r="BE205" i="2"/>
  <c r="BE207" i="2"/>
  <c r="BE208" i="2"/>
  <c r="BE217" i="2"/>
  <c r="BE220" i="2"/>
  <c r="BE221" i="2"/>
  <c r="BE225" i="2"/>
  <c r="BE233" i="2"/>
  <c r="BE238" i="2"/>
  <c r="BE239" i="2"/>
  <c r="BE242" i="2"/>
  <c r="BE244" i="2"/>
  <c r="BE246" i="2"/>
  <c r="BE248" i="2"/>
  <c r="BE250" i="2"/>
  <c r="BE253" i="2"/>
  <c r="BE257" i="2"/>
  <c r="BE259" i="2"/>
  <c r="BE263" i="2"/>
  <c r="BE264" i="2"/>
  <c r="BE266" i="2"/>
  <c r="BE268" i="2"/>
  <c r="F38" i="2"/>
  <c r="BA96" i="1" s="1"/>
  <c r="F41" i="3"/>
  <c r="BD97" i="1" s="1"/>
  <c r="F38" i="4"/>
  <c r="BA98" i="1" s="1"/>
  <c r="F38" i="5"/>
  <c r="BA99" i="1" s="1"/>
  <c r="F38" i="6"/>
  <c r="BC100" i="1" s="1"/>
  <c r="F36" i="7"/>
  <c r="BA101" i="1" s="1"/>
  <c r="J36" i="7"/>
  <c r="AW101" i="1" s="1"/>
  <c r="J36" i="9"/>
  <c r="AW103" i="1" s="1"/>
  <c r="F37" i="8"/>
  <c r="BB102" i="1" s="1"/>
  <c r="F37" i="9"/>
  <c r="BB103" i="1" s="1"/>
  <c r="F36" i="8"/>
  <c r="BA102" i="1" s="1"/>
  <c r="F41" i="2"/>
  <c r="BD96" i="1" s="1"/>
  <c r="F38" i="3"/>
  <c r="BA97" i="1" s="1"/>
  <c r="F39" i="4"/>
  <c r="BB98" i="1" s="1"/>
  <c r="F40" i="5"/>
  <c r="BC99" i="1" s="1"/>
  <c r="F39" i="6"/>
  <c r="BD100" i="1" s="1"/>
  <c r="F36" i="6"/>
  <c r="BA100" i="1" s="1"/>
  <c r="F39" i="7"/>
  <c r="BD101" i="1" s="1"/>
  <c r="F39" i="8"/>
  <c r="BD102" i="1" s="1"/>
  <c r="F38" i="8"/>
  <c r="BC102" i="1" s="1"/>
  <c r="F40" i="2"/>
  <c r="BC96" i="1" s="1"/>
  <c r="J38" i="2"/>
  <c r="AW96" i="1" s="1"/>
  <c r="F40" i="3"/>
  <c r="BC97" i="1" s="1"/>
  <c r="F41" i="4"/>
  <c r="BD98" i="1" s="1"/>
  <c r="F39" i="5"/>
  <c r="BB99" i="1" s="1"/>
  <c r="F37" i="6"/>
  <c r="BB100" i="1" s="1"/>
  <c r="J36" i="6"/>
  <c r="AW100" i="1" s="1"/>
  <c r="F37" i="7"/>
  <c r="BB101" i="1" s="1"/>
  <c r="F36" i="9"/>
  <c r="BA103" i="1" s="1"/>
  <c r="F39" i="9"/>
  <c r="BD103" i="1" s="1"/>
  <c r="F38" i="9"/>
  <c r="BC103" i="1" s="1"/>
  <c r="AS94" i="1"/>
  <c r="F39" i="2"/>
  <c r="BB96" i="1"/>
  <c r="J38" i="3"/>
  <c r="AW97" i="1"/>
  <c r="F39" i="3"/>
  <c r="BB97" i="1"/>
  <c r="J38" i="4"/>
  <c r="AW98" i="1"/>
  <c r="F40" i="4"/>
  <c r="BC98" i="1"/>
  <c r="J38" i="5"/>
  <c r="AW99" i="1"/>
  <c r="F41" i="5"/>
  <c r="BD99" i="1"/>
  <c r="F38" i="7"/>
  <c r="BC101" i="1"/>
  <c r="J36" i="8"/>
  <c r="AW102" i="1"/>
  <c r="P131" i="7" l="1"/>
  <c r="AU101" i="1" s="1"/>
  <c r="P180" i="4"/>
  <c r="T150" i="8"/>
  <c r="T137" i="8"/>
  <c r="T140" i="6"/>
  <c r="R156" i="5"/>
  <c r="R180" i="4"/>
  <c r="R143" i="4" s="1"/>
  <c r="P144" i="2"/>
  <c r="T180" i="4"/>
  <c r="T156" i="5"/>
  <c r="R144" i="4"/>
  <c r="R174" i="3"/>
  <c r="R142" i="3"/>
  <c r="R144" i="2"/>
  <c r="T267" i="5"/>
  <c r="BK143" i="3"/>
  <c r="R140" i="6"/>
  <c r="R267" i="5"/>
  <c r="P144" i="4"/>
  <c r="P143" i="4" s="1"/>
  <c r="AU98" i="1" s="1"/>
  <c r="T143" i="3"/>
  <c r="T144" i="2"/>
  <c r="T143" i="2" s="1"/>
  <c r="R150" i="8"/>
  <c r="R137" i="8" s="1"/>
  <c r="R131" i="7"/>
  <c r="P210" i="6"/>
  <c r="P150" i="8"/>
  <c r="P137" i="8"/>
  <c r="AU102" i="1" s="1"/>
  <c r="T210" i="6"/>
  <c r="P140" i="6"/>
  <c r="P139" i="6" s="1"/>
  <c r="AU100" i="1" s="1"/>
  <c r="T131" i="7"/>
  <c r="T144" i="4"/>
  <c r="T143" i="4"/>
  <c r="T174" i="3"/>
  <c r="P187" i="2"/>
  <c r="P156" i="5"/>
  <c r="R187" i="2"/>
  <c r="R210" i="6"/>
  <c r="P267" i="5"/>
  <c r="P174" i="3"/>
  <c r="P142" i="3"/>
  <c r="AU97" i="1" s="1"/>
  <c r="BK174" i="3"/>
  <c r="J174" i="3"/>
  <c r="J104" i="3" s="1"/>
  <c r="BK180" i="4"/>
  <c r="J180" i="4" s="1"/>
  <c r="J105" i="4" s="1"/>
  <c r="BK156" i="5"/>
  <c r="J156" i="5" s="1"/>
  <c r="J99" i="5" s="1"/>
  <c r="BK267" i="5"/>
  <c r="J267" i="5" s="1"/>
  <c r="J108" i="5" s="1"/>
  <c r="BK140" i="6"/>
  <c r="J140" i="6"/>
  <c r="J97" i="6"/>
  <c r="BK194" i="7"/>
  <c r="J194" i="7" s="1"/>
  <c r="J98" i="7" s="1"/>
  <c r="BK138" i="8"/>
  <c r="J138" i="8"/>
  <c r="J97" i="8" s="1"/>
  <c r="BK144" i="4"/>
  <c r="J144" i="4"/>
  <c r="J99" i="4" s="1"/>
  <c r="BK210" i="6"/>
  <c r="J210" i="6"/>
  <c r="J105" i="6" s="1"/>
  <c r="BK131" i="7"/>
  <c r="J131" i="7"/>
  <c r="J96" i="7"/>
  <c r="J30" i="7"/>
  <c r="J110" i="7" s="1"/>
  <c r="J104" i="7" s="1"/>
  <c r="J31" i="7" s="1"/>
  <c r="BK150" i="8"/>
  <c r="J150" i="8" s="1"/>
  <c r="J102" i="8" s="1"/>
  <c r="BK144" i="2"/>
  <c r="J144" i="2"/>
  <c r="J99" i="2"/>
  <c r="BK187" i="2"/>
  <c r="J187" i="2"/>
  <c r="J105" i="2" s="1"/>
  <c r="BK131" i="9"/>
  <c r="J131" i="9"/>
  <c r="J97" i="9"/>
  <c r="BC95" i="1"/>
  <c r="AY95" i="1" s="1"/>
  <c r="BA95" i="1"/>
  <c r="BB95" i="1"/>
  <c r="AX95" i="1" s="1"/>
  <c r="BD95" i="1"/>
  <c r="R143" i="2" l="1"/>
  <c r="T155" i="5"/>
  <c r="BK142" i="3"/>
  <c r="J142" i="3"/>
  <c r="J98" i="3"/>
  <c r="J32" i="3"/>
  <c r="J119" i="3" s="1"/>
  <c r="BE119" i="3" s="1"/>
  <c r="J37" i="3" s="1"/>
  <c r="AV97" i="1" s="1"/>
  <c r="AT97" i="1" s="1"/>
  <c r="T139" i="6"/>
  <c r="T142" i="3"/>
  <c r="R139" i="6"/>
  <c r="R155" i="5"/>
  <c r="P155" i="5"/>
  <c r="AU99" i="1"/>
  <c r="P143" i="2"/>
  <c r="AU96" i="1"/>
  <c r="BK143" i="2"/>
  <c r="J143" i="2"/>
  <c r="J98" i="2" s="1"/>
  <c r="J32" i="2" s="1"/>
  <c r="J120" i="2" s="1"/>
  <c r="BE120" i="2" s="1"/>
  <c r="J37" i="2" s="1"/>
  <c r="AV96" i="1" s="1"/>
  <c r="AT96" i="1" s="1"/>
  <c r="BK139" i="6"/>
  <c r="J139" i="6"/>
  <c r="J96" i="6"/>
  <c r="J30" i="6"/>
  <c r="BK155" i="5"/>
  <c r="J155" i="5"/>
  <c r="J98" i="5" s="1"/>
  <c r="J32" i="5" s="1"/>
  <c r="BK143" i="4"/>
  <c r="J143" i="4"/>
  <c r="J98" i="4"/>
  <c r="J32" i="4"/>
  <c r="BE110" i="7"/>
  <c r="BK137" i="8"/>
  <c r="J137" i="8" s="1"/>
  <c r="J96" i="8" s="1"/>
  <c r="J30" i="8" s="1"/>
  <c r="J116" i="8" s="1"/>
  <c r="BE116" i="8" s="1"/>
  <c r="F35" i="8" s="1"/>
  <c r="AZ102" i="1" s="1"/>
  <c r="J143" i="3"/>
  <c r="J99" i="3"/>
  <c r="BK130" i="9"/>
  <c r="J130" i="9"/>
  <c r="J96" i="9"/>
  <c r="J30" i="9" s="1"/>
  <c r="J109" i="9" s="1"/>
  <c r="J103" i="9" s="1"/>
  <c r="J31" i="9" s="1"/>
  <c r="BD94" i="1"/>
  <c r="W33" i="1"/>
  <c r="AW95" i="1"/>
  <c r="BC94" i="1"/>
  <c r="W32" i="1"/>
  <c r="BA94" i="1"/>
  <c r="AW94" i="1"/>
  <c r="AK30" i="1"/>
  <c r="J118" i="6"/>
  <c r="J112" i="6" s="1"/>
  <c r="J31" i="6" s="1"/>
  <c r="J32" i="6" s="1"/>
  <c r="AG100" i="1" s="1"/>
  <c r="J112" i="7"/>
  <c r="BB94" i="1"/>
  <c r="W31" i="1"/>
  <c r="J120" i="4"/>
  <c r="BE120" i="4"/>
  <c r="J37" i="4"/>
  <c r="AV98" i="1" s="1"/>
  <c r="AT98" i="1" s="1"/>
  <c r="J32" i="7"/>
  <c r="AG101" i="1"/>
  <c r="J35" i="7"/>
  <c r="AV101" i="1" s="1"/>
  <c r="AT101" i="1" s="1"/>
  <c r="J132" i="5" l="1"/>
  <c r="J126" i="5" s="1"/>
  <c r="J33" i="5" s="1"/>
  <c r="J34" i="5" s="1"/>
  <c r="AG99" i="1" s="1"/>
  <c r="J41" i="7"/>
  <c r="BE132" i="5"/>
  <c r="BE118" i="6"/>
  <c r="BE109" i="9"/>
  <c r="AN101" i="1"/>
  <c r="J134" i="5"/>
  <c r="J114" i="4"/>
  <c r="J33" i="4" s="1"/>
  <c r="J34" i="4" s="1"/>
  <c r="AG98" i="1" s="1"/>
  <c r="AN98" i="1" s="1"/>
  <c r="J35" i="9"/>
  <c r="AV103" i="1" s="1"/>
  <c r="AT103" i="1" s="1"/>
  <c r="F37" i="4"/>
  <c r="AZ98" i="1" s="1"/>
  <c r="J114" i="2"/>
  <c r="J33" i="2" s="1"/>
  <c r="J34" i="2" s="1"/>
  <c r="AG96" i="1" s="1"/>
  <c r="AN96" i="1" s="1"/>
  <c r="J111" i="9"/>
  <c r="J110" i="8"/>
  <c r="J31" i="8" s="1"/>
  <c r="J32" i="8" s="1"/>
  <c r="AG102" i="1" s="1"/>
  <c r="AU95" i="1"/>
  <c r="AU94" i="1" s="1"/>
  <c r="W30" i="1"/>
  <c r="J32" i="9"/>
  <c r="AG103" i="1" s="1"/>
  <c r="AN103" i="1" s="1"/>
  <c r="F37" i="5"/>
  <c r="AZ99" i="1" s="1"/>
  <c r="J35" i="8"/>
  <c r="AV102" i="1" s="1"/>
  <c r="AT102" i="1" s="1"/>
  <c r="F35" i="7"/>
  <c r="AZ101" i="1" s="1"/>
  <c r="F37" i="3"/>
  <c r="AZ97" i="1"/>
  <c r="F37" i="2"/>
  <c r="AZ96" i="1"/>
  <c r="J113" i="3"/>
  <c r="J121" i="3" s="1"/>
  <c r="AX94" i="1"/>
  <c r="AY94" i="1"/>
  <c r="J120" i="6"/>
  <c r="F35" i="6"/>
  <c r="AZ100" i="1" s="1"/>
  <c r="J41" i="9" l="1"/>
  <c r="J43" i="2"/>
  <c r="J33" i="3"/>
  <c r="J43" i="4"/>
  <c r="J41" i="8"/>
  <c r="AN102" i="1"/>
  <c r="J37" i="5"/>
  <c r="AV99" i="1" s="1"/>
  <c r="AT99" i="1" s="1"/>
  <c r="AN99" i="1" s="1"/>
  <c r="J34" i="3"/>
  <c r="AG97" i="1" s="1"/>
  <c r="AN97" i="1" s="1"/>
  <c r="J118" i="8"/>
  <c r="J35" i="6"/>
  <c r="AV100" i="1" s="1"/>
  <c r="AT100" i="1" s="1"/>
  <c r="AN100" i="1" s="1"/>
  <c r="J122" i="4"/>
  <c r="J122" i="2"/>
  <c r="F35" i="9"/>
  <c r="AZ103" i="1"/>
  <c r="AZ95" i="1"/>
  <c r="AV95" i="1"/>
  <c r="AT95" i="1"/>
  <c r="J43" i="3" l="1"/>
  <c r="J41" i="6"/>
  <c r="J43" i="5"/>
  <c r="AG95" i="1"/>
  <c r="AG94" i="1" s="1"/>
  <c r="AK26" i="1" s="1"/>
  <c r="AZ94" i="1"/>
  <c r="W29" i="1" s="1"/>
  <c r="AN95" i="1" l="1"/>
  <c r="AV94" i="1"/>
  <c r="AK29" i="1" s="1"/>
  <c r="AK35" i="1" s="1"/>
  <c r="AT94" i="1" l="1"/>
  <c r="AN94" i="1" s="1"/>
</calcChain>
</file>

<file path=xl/sharedStrings.xml><?xml version="1.0" encoding="utf-8"?>
<sst xmlns="http://schemas.openxmlformats.org/spreadsheetml/2006/main" count="13258" uniqueCount="2441">
  <si>
    <t>Export Komplet</t>
  </si>
  <si>
    <t/>
  </si>
  <si>
    <t>2.0</t>
  </si>
  <si>
    <t>ZAMOK</t>
  </si>
  <si>
    <t>False</t>
  </si>
  <si>
    <t>{97469f08-267a-42c1-a2e8-3cd80fc915e1}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</si>
  <si>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</si>
  <si>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</si>
  <si>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</si>
  <si>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</si>
  <si>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</si>
  <si>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</si>
  <si>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</si>
  <si>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</si>
  <si>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2023/034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</si>
  <si>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</si>
  <si>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</si>
  <si>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úpravy, přístavba a nástavba objektu - Objekt občanského vybavení a umístění TČ</t>
  </si>
  <si>
    <t>KSO:</t>
  </si>
  <si>
    <t>CC-CZ:</t>
  </si>
  <si>
    <t>Místo:</t>
  </si>
  <si>
    <t>p.č. 1006/1, 1006/44 a p.č. st. 52, k.ú. Kozojedy</t>
  </si>
  <si>
    <t>Datum:</t>
  </si>
  <si>
    <t>12. 4. 2023</t>
  </si>
  <si>
    <t>Zadavatel:</t>
  </si>
  <si>
    <t>IČ:</t>
  </si>
  <si>
    <t>Obec Kozojedy, 9. května 40, 28163 Kozojedy</t>
  </si>
  <si>
    <t>DIČ:</t>
  </si>
  <si>
    <t>Uchazeč:</t>
  </si>
  <si>
    <t>Vyplň údaj</t>
  </si>
  <si>
    <t>Projektant:</t>
  </si>
  <si>
    <t>KFJ poject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</si>
  <si>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</si>
  <si>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</si>
  <si>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</si>
  <si>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</si>
  <si>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</si>
  <si>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</si>
  <si>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</si>
  <si>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</si>
  <si>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</si>
  <si>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</si>
  <si>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</si>
  <si>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</si>
  <si>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</si>
  <si>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</si>
  <si>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</si>
  <si>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</si>
  <si>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</si>
  <si>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</si>
  <si>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</si>
  <si>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</si>
  <si>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</si>
  <si>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</si>
  <si>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</si>
  <si>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</si>
  <si>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</si>
  <si>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</si>
  <si>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</si>
  <si>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</si>
  <si>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</si>
  <si>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</si>
  <si>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</si>
  <si>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</si>
  <si>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</si>
  <si>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</si>
  <si>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</si>
  <si>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</si>
  <si>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</si>
  <si>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</si>
  <si>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</si>
  <si>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</si>
  <si>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</si>
  <si>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</si>
  <si>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</si>
  <si>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</si>
  <si>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</si>
  <si>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</si>
  <si>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</si>
  <si>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</si>
  <si>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Architektonicko stavební část</t>
  </si>
  <si>
    <t>STA</t>
  </si>
  <si>
    <t>1</t>
  </si>
  <si>
    <t>{eff99bcc-904e-45f0-8f5a-fadbe7bedd49}</t>
  </si>
  <si>
    <t>2</t>
  </si>
  <si>
    <t>/</t>
  </si>
  <si>
    <t>D1</t>
  </si>
  <si>
    <t>1.NP-Levý prostor</t>
  </si>
  <si>
    <t>Soupis</t>
  </si>
  <si>
    <t>{80a43865-1ead-4521-9e0f-c2fc33d0f50c}</t>
  </si>
  <si>
    <t>D2</t>
  </si>
  <si>
    <t>1.NP-prodejna</t>
  </si>
  <si>
    <t>{35a3894c-e98c-4dd7-8ce2-7dfdbf2d9b9c}</t>
  </si>
  <si>
    <t>D3</t>
  </si>
  <si>
    <t>1.NP-pravý prostor</t>
  </si>
  <si>
    <t>{625270dc-72fa-4be2-a85f-288e474449fd}</t>
  </si>
  <si>
    <t>D4</t>
  </si>
  <si>
    <t>Přístavba, nástavba, 2.NP</t>
  </si>
  <si>
    <t>{26cc5e64-a7eb-4173-a364-03607696ae38}</t>
  </si>
  <si>
    <t>02</t>
  </si>
  <si>
    <t>ZTI</t>
  </si>
  <si>
    <t>{26af12cc-4f6b-4736-a4c6-68778b22802e}</t>
  </si>
  <si>
    <t>03</t>
  </si>
  <si>
    <t>Elektroinstalace</t>
  </si>
  <si>
    <t>{97887160-aa80-4725-8d8f-d7b535d0b064}</t>
  </si>
  <si>
    <t>04</t>
  </si>
  <si>
    <t>Vytápění</t>
  </si>
  <si>
    <t>{6241e4d7-fabe-47d4-bf72-8da65427f913}</t>
  </si>
  <si>
    <t>05</t>
  </si>
  <si>
    <t>VRN</t>
  </si>
  <si>
    <t>{292a76cc-48a0-4ae9-a5db-5814e7aaa783}</t>
  </si>
  <si>
    <t>KRYCÍ LIST SOUPISU PRACÍ</t>
  </si>
  <si>
    <t>Objekt:</t>
  </si>
  <si>
    <t>01 - Architektonicko stavební část</t>
  </si>
  <si>
    <t>Soupis:</t>
  </si>
  <si>
    <t>D1 - 1.NP-Levý prostor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</si>
  <si>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</si>
  <si>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</si>
  <si>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</si>
  <si>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</si>
  <si>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</si>
  <si>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</si>
  <si>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</si>
  <si>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</si>
  <si>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</si>
  <si>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</si>
  <si>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</si>
  <si>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</si>
  <si>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</si>
  <si>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</si>
  <si>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</si>
  <si>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</si>
  <si>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</si>
  <si>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</si>
  <si>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</si>
  <si>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</si>
  <si>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</si>
  <si>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</si>
  <si>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</si>
  <si>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</si>
  <si>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</si>
  <si>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</si>
  <si>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</si>
  <si>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</si>
  <si>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</si>
  <si>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</si>
  <si>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</si>
  <si>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</si>
  <si>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</si>
  <si>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</si>
  <si>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</si>
  <si>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</si>
  <si>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</si>
  <si>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</si>
  <si>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</si>
  <si>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</si>
  <si>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</si>
  <si>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</si>
  <si>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</si>
  <si>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</si>
  <si>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</si>
  <si>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</si>
  <si>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</si>
  <si>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</si>
  <si>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317168012</t>
  </si>
  <si>
    <t>Překlad keramický plochý š 115 mm dl 1250 mm</t>
  </si>
  <si>
    <t>kus</t>
  </si>
  <si>
    <t>4</t>
  </si>
  <si>
    <t>-1389848442</t>
  </si>
  <si>
    <t>342244211</t>
  </si>
  <si>
    <t>Příčka z cihel broušených na tenkovrstvou maltu tloušťky 115 mm</t>
  </si>
  <si>
    <t>m2</t>
  </si>
  <si>
    <t>-1799763759</t>
  </si>
  <si>
    <t>346272266</t>
  </si>
  <si>
    <t>Přizdívka z pórobetonových tvárnic tl 200 mm</t>
  </si>
  <si>
    <t>1774319531</t>
  </si>
  <si>
    <t>P</t>
  </si>
  <si>
    <t>Poznámka k položce:_x000D_
obezdívka nádržky WC</t>
  </si>
  <si>
    <t>6</t>
  </si>
  <si>
    <t>Úpravy povrchů, podlahy a osazování výplní</t>
  </si>
  <si>
    <t>611131121</t>
  </si>
  <si>
    <t>Penetrační disperzní nátěr vnitřních stropů nanášený ručně</t>
  </si>
  <si>
    <t>248012051</t>
  </si>
  <si>
    <t>5</t>
  </si>
  <si>
    <t>611321141</t>
  </si>
  <si>
    <t>Vápenocementová omítka štuková dvouvrstvá vnitřních stropů rovných nanášená ručně</t>
  </si>
  <si>
    <t>663703176</t>
  </si>
  <si>
    <t>611321191</t>
  </si>
  <si>
    <t>Příplatek k vápenocementové omítce vnitřních stropů za každých dalších 5 mm tloušťky ručně</t>
  </si>
  <si>
    <t>-2044417101</t>
  </si>
  <si>
    <t>7</t>
  </si>
  <si>
    <t>612131121</t>
  </si>
  <si>
    <t>Penetrační disperzní nátěr vnitřních stěn nanášený ručně</t>
  </si>
  <si>
    <t>532335391</t>
  </si>
  <si>
    <t>8</t>
  </si>
  <si>
    <t>612321121</t>
  </si>
  <si>
    <t>Vápenocementová omítka hladká jednovrstvá vnitřních stěn nanášená ručně</t>
  </si>
  <si>
    <t>-1103742962</t>
  </si>
  <si>
    <t>9</t>
  </si>
  <si>
    <t>612321141</t>
  </si>
  <si>
    <t>Vápenocementová omítka štuková dvouvrstvá vnitřních stěn nanášená ručně</t>
  </si>
  <si>
    <t>1209408886</t>
  </si>
  <si>
    <t>10</t>
  </si>
  <si>
    <t>612321191</t>
  </si>
  <si>
    <t>Příplatek k vápenocementové omítce vnitřních stěn za každých dalších 5 mm tloušťky ručně</t>
  </si>
  <si>
    <t>-627499130</t>
  </si>
  <si>
    <t>11</t>
  </si>
  <si>
    <t>631311114</t>
  </si>
  <si>
    <t>Mazanina tl přes 50 do 80 mm z betonu prostého bez zvýšených nároků na prostředí tř. C 16/20</t>
  </si>
  <si>
    <t>m3</t>
  </si>
  <si>
    <t>-1627897531</t>
  </si>
  <si>
    <t>12</t>
  </si>
  <si>
    <t>631319171</t>
  </si>
  <si>
    <t>Příplatek k mazanině tl přes 50 do 80 mm za stržení povrchu spodní vrstvy před vložením výztuže</t>
  </si>
  <si>
    <t>637918400</t>
  </si>
  <si>
    <t>13</t>
  </si>
  <si>
    <t>631362021</t>
  </si>
  <si>
    <t>Výztuž mazanin svařovanými sítěmi Kari</t>
  </si>
  <si>
    <t>t</t>
  </si>
  <si>
    <t>-390322257</t>
  </si>
  <si>
    <t>14</t>
  </si>
  <si>
    <t>R01</t>
  </si>
  <si>
    <t>Hrubé zapravení stěn, stropů a podlah po provedení rozvodů ZTI a EL</t>
  </si>
  <si>
    <t>soubor</t>
  </si>
  <si>
    <t>-338344701</t>
  </si>
  <si>
    <t>Ostatní konstrukce a práce, bourání</t>
  </si>
  <si>
    <t>949101111</t>
  </si>
  <si>
    <t>Lešení pomocné pro objekty pozemních staveb s lešeňovou podlahou v do 1,9 m zatížení do 150 kg/m2</t>
  </si>
  <si>
    <t>-1472640999</t>
  </si>
  <si>
    <t>16</t>
  </si>
  <si>
    <t>952901111</t>
  </si>
  <si>
    <t>Vyčištění budov bytové a občanské výstavby při výšce podlaží do 4 m</t>
  </si>
  <si>
    <t>-2072633500</t>
  </si>
  <si>
    <t>17</t>
  </si>
  <si>
    <t>962031132</t>
  </si>
  <si>
    <t>Bourání příček z cihel pálených na MVC tl do 100 mm</t>
  </si>
  <si>
    <t>2110215639</t>
  </si>
  <si>
    <t>18</t>
  </si>
  <si>
    <t>962031133</t>
  </si>
  <si>
    <t>Bourání příček z cihel pálených na MVC tl do 150 mm</t>
  </si>
  <si>
    <t>2096238651</t>
  </si>
  <si>
    <t>19</t>
  </si>
  <si>
    <t>965042141</t>
  </si>
  <si>
    <t>Bourání podkladů pod dlažby nebo mazanin betonových nebo z litého asfaltu tl do 100 mm pl přes 4 m2</t>
  </si>
  <si>
    <t>-383684468</t>
  </si>
  <si>
    <t>20</t>
  </si>
  <si>
    <t>965049111</t>
  </si>
  <si>
    <t>Příplatek k bourání betonových mazanin za bourání mazanin se svařovanou sítí tl do 100 mm</t>
  </si>
  <si>
    <t>-1960689538</t>
  </si>
  <si>
    <t>965081223</t>
  </si>
  <si>
    <t>Bourání podlah z dlaždic keramických nebo xylolitových tl přes 10 mm plochy přes 1 m2</t>
  </si>
  <si>
    <t>-1216414649</t>
  </si>
  <si>
    <t>22</t>
  </si>
  <si>
    <t>968072455</t>
  </si>
  <si>
    <t>Vybourání kovových dveřních zárubní pl do 2 m2</t>
  </si>
  <si>
    <t>-1202800580</t>
  </si>
  <si>
    <t>23</t>
  </si>
  <si>
    <t>971033641</t>
  </si>
  <si>
    <t>Vybourání otvorů ve zdivu cihelném pl do 4 m2 na MVC nebo MV tl do 300 mm</t>
  </si>
  <si>
    <t>-454117053</t>
  </si>
  <si>
    <t>24</t>
  </si>
  <si>
    <t>978011191</t>
  </si>
  <si>
    <t>Otlučení (osekání) vnitřní vápenné nebo vápenocementové omítky stropů v rozsahu přes 50 do 100 %</t>
  </si>
  <si>
    <t>-1074216897</t>
  </si>
  <si>
    <t>25</t>
  </si>
  <si>
    <t>978013191</t>
  </si>
  <si>
    <t>Otlučení (osekání) vnitřní vápenné nebo vápenocementové omítky stěn v rozsahu přes 50 do 100 %</t>
  </si>
  <si>
    <t>-675876523</t>
  </si>
  <si>
    <t>26</t>
  </si>
  <si>
    <t>R02</t>
  </si>
  <si>
    <t>Vybourání drážek, rýh a prostupů ve stropech, stěnách a podlahách</t>
  </si>
  <si>
    <t>-240454880</t>
  </si>
  <si>
    <t>997</t>
  </si>
  <si>
    <t>Přesun sutě</t>
  </si>
  <si>
    <t>27</t>
  </si>
  <si>
    <t>997013211</t>
  </si>
  <si>
    <t>Vnitrostaveništní doprava suti a vybouraných hmot pro budovy v do 6 m ručně</t>
  </si>
  <si>
    <t>907864840</t>
  </si>
  <si>
    <t>28</t>
  </si>
  <si>
    <t>997013501</t>
  </si>
  <si>
    <t>Odvoz suti a vybouraných hmot na skládku nebo meziskládku do 1 km se složením</t>
  </si>
  <si>
    <t>680417162</t>
  </si>
  <si>
    <t>29</t>
  </si>
  <si>
    <t>997013509</t>
  </si>
  <si>
    <t>Příplatek k odvozu suti a vybouraných hmot na skládku ZKD 1 km přes 1 km</t>
  </si>
  <si>
    <t>707296355</t>
  </si>
  <si>
    <t>Poznámka k položce:_x000D_
příplatek k dopravě za dalších 29 km</t>
  </si>
  <si>
    <t>30</t>
  </si>
  <si>
    <t>997013602</t>
  </si>
  <si>
    <t>Poplatek za uložení na skládce (skládkovné) stavebního odpadu železobetonového kód odpadu 17 01 01</t>
  </si>
  <si>
    <t>1154885990</t>
  </si>
  <si>
    <t>31</t>
  </si>
  <si>
    <t>997013603</t>
  </si>
  <si>
    <t>Poplatek za uložení na skládce (skládkovné) stavebního odpadu cihelného kód odpadu 17 01 02</t>
  </si>
  <si>
    <t>-1961134505</t>
  </si>
  <si>
    <t>32</t>
  </si>
  <si>
    <t>997013607</t>
  </si>
  <si>
    <t>Poplatek za uložení na skládce (skládkovné) stavebního odpadu keramického kód odpadu 17 01 03</t>
  </si>
  <si>
    <t>-1492141699</t>
  </si>
  <si>
    <t>33</t>
  </si>
  <si>
    <t>997013609</t>
  </si>
  <si>
    <t>Poplatek za uložení na skládce (skládkovné) stavebního odpadu ze směsí nebo oddělených frakcí betonu, cihel a keramických výrobků kód odpadu 17 01 07</t>
  </si>
  <si>
    <t>-1862048224</t>
  </si>
  <si>
    <t>34</t>
  </si>
  <si>
    <t>997013631</t>
  </si>
  <si>
    <t>Poplatek za uložení na skládce (skládkovné) stavebního odpadu směsného kód odpadu 17 09 04</t>
  </si>
  <si>
    <t>-856369599</t>
  </si>
  <si>
    <t>998</t>
  </si>
  <si>
    <t>Přesun hmot</t>
  </si>
  <si>
    <t>35</t>
  </si>
  <si>
    <t>998018001</t>
  </si>
  <si>
    <t>Přesun hmot ruční pro budovy v do 6 m</t>
  </si>
  <si>
    <t>-576983974</t>
  </si>
  <si>
    <t>PSV</t>
  </si>
  <si>
    <t>Práce a dodávky PSV</t>
  </si>
  <si>
    <t>711</t>
  </si>
  <si>
    <t>Izolace proti vodě, vlhkosti a plynům</t>
  </si>
  <si>
    <t>36</t>
  </si>
  <si>
    <t>711111001</t>
  </si>
  <si>
    <t>Provedení izolace proti zemní vlhkosti vodorovné za studena nátěrem penetračním</t>
  </si>
  <si>
    <t>-900987546</t>
  </si>
  <si>
    <t>37</t>
  </si>
  <si>
    <t>M</t>
  </si>
  <si>
    <t>11163150</t>
  </si>
  <si>
    <t>lak penetrační asfaltový</t>
  </si>
  <si>
    <t>-1227835848</t>
  </si>
  <si>
    <t>38</t>
  </si>
  <si>
    <t>711141559</t>
  </si>
  <si>
    <t>Provedení izolace proti zemní vlhkosti pásy přitavením vodorovné NAIP</t>
  </si>
  <si>
    <t>-1396116426</t>
  </si>
  <si>
    <t>Poznámka k položce:_x000D_
2 vrstvy</t>
  </si>
  <si>
    <t>39</t>
  </si>
  <si>
    <t>62833158</t>
  </si>
  <si>
    <t>pás asfaltový natavitelný oxidovaný tl 4,0mm typu G200 S40 s vložkou ze skleněné tkaniny, s jemnozrnným minerálním posypem</t>
  </si>
  <si>
    <t>94148875</t>
  </si>
  <si>
    <t>40</t>
  </si>
  <si>
    <t>62836110</t>
  </si>
  <si>
    <t>pás asfaltový natavitelný oxidovaný tl 4,0mm s vložkou z hliníkové fólie / hliníkové fólie s textilií, se spalitelnou PE folií nebo jemnozrnným minerálním posypem</t>
  </si>
  <si>
    <t>1706903820</t>
  </si>
  <si>
    <t>41</t>
  </si>
  <si>
    <t>998711101</t>
  </si>
  <si>
    <t>Přesun hmot tonážní pro izolace proti vodě, vlhkosti a plynům v objektech v do 6 m</t>
  </si>
  <si>
    <t>-1167325868</t>
  </si>
  <si>
    <t>42</t>
  </si>
  <si>
    <t>998711181</t>
  </si>
  <si>
    <t>Příplatek k přesunu hmot tonážní 711 prováděný bez použití mechanizace</t>
  </si>
  <si>
    <t>-1364953782</t>
  </si>
  <si>
    <t>713</t>
  </si>
  <si>
    <t>Izolace tepelné</t>
  </si>
  <si>
    <t>43</t>
  </si>
  <si>
    <t>713121111</t>
  </si>
  <si>
    <t>Montáž izolace tepelné podlah volně kladenými rohožemi, pásy, dílci, deskami 1 vrstva</t>
  </si>
  <si>
    <t>-1295437460</t>
  </si>
  <si>
    <t>44</t>
  </si>
  <si>
    <t>28372302</t>
  </si>
  <si>
    <t>deska EPS 100 pro konstrukce s běžným zatížením λ=0,037 tl 30mm</t>
  </si>
  <si>
    <t>-887221280</t>
  </si>
  <si>
    <t>45</t>
  </si>
  <si>
    <t>713191132</t>
  </si>
  <si>
    <t>Montáž izolace tepelné podlah, stropů vrchem nebo střech překrytí separační fólií z PE</t>
  </si>
  <si>
    <t>29398543</t>
  </si>
  <si>
    <t>46</t>
  </si>
  <si>
    <t>28329042</t>
  </si>
  <si>
    <t>fólie PE separační či ochranná tl 0,2mm</t>
  </si>
  <si>
    <t>-334167379</t>
  </si>
  <si>
    <t>47</t>
  </si>
  <si>
    <t>998713101</t>
  </si>
  <si>
    <t>Přesun hmot tonážní pro izolace tepelné v objektech v do 6 m</t>
  </si>
  <si>
    <t>729566539</t>
  </si>
  <si>
    <t>48</t>
  </si>
  <si>
    <t>998713181</t>
  </si>
  <si>
    <t>Příplatek k přesunu hmot tonážní 713 prováděný bez použití mechanizace</t>
  </si>
  <si>
    <t>2058706824</t>
  </si>
  <si>
    <t>766</t>
  </si>
  <si>
    <t>Konstrukce truhlářské</t>
  </si>
  <si>
    <t>73</t>
  </si>
  <si>
    <t>766660171</t>
  </si>
  <si>
    <t>Montáž dveřních křídel otvíravých jednokřídlových š do 0,8 m do obložkové zárubně</t>
  </si>
  <si>
    <t>1155483901</t>
  </si>
  <si>
    <t>74</t>
  </si>
  <si>
    <t>61162086</t>
  </si>
  <si>
    <t>dveře jednokřídlé dřevotřískové povrch laminátový plné 800x1970-2100mm</t>
  </si>
  <si>
    <t>-1934600619</t>
  </si>
  <si>
    <t>75</t>
  </si>
  <si>
    <t>61162085</t>
  </si>
  <si>
    <t>dveře jednokřídlé dřevotřískové povrch laminátový plné 700x1970-2100mm</t>
  </si>
  <si>
    <t>-1190185593</t>
  </si>
  <si>
    <t>126</t>
  </si>
  <si>
    <t>766660181</t>
  </si>
  <si>
    <t>Montáž dveřních křídel otvíravých jednokřídlových š do 0,8 m požárních do obložkové zárubně</t>
  </si>
  <si>
    <t>784643649</t>
  </si>
  <si>
    <t>127</t>
  </si>
  <si>
    <t>61165339</t>
  </si>
  <si>
    <t>dveře jednokřídlé dřevotřískové protipožární EI (EW) 30 D3 povrch lakovaný plné 800x1970-2100mm</t>
  </si>
  <si>
    <t>-858867292</t>
  </si>
  <si>
    <t>128</t>
  </si>
  <si>
    <t>766660716</t>
  </si>
  <si>
    <t>Montáž samozavírače na dřevěnou zárubeň a dveřní křídlo</t>
  </si>
  <si>
    <t>372096077</t>
  </si>
  <si>
    <t>129</t>
  </si>
  <si>
    <t>54917250</t>
  </si>
  <si>
    <t>samozavírač dveří hydraulický</t>
  </si>
  <si>
    <t>1418628036</t>
  </si>
  <si>
    <t>76</t>
  </si>
  <si>
    <t>766660728</t>
  </si>
  <si>
    <t>Montáž dveřního interiérového kování - zámku</t>
  </si>
  <si>
    <t>1676936866</t>
  </si>
  <si>
    <t>77</t>
  </si>
  <si>
    <t>54924003</t>
  </si>
  <si>
    <t>zámek zadlabací 190/140 /20 P WC6</t>
  </si>
  <si>
    <t>-263503138</t>
  </si>
  <si>
    <t>78</t>
  </si>
  <si>
    <t>54924002</t>
  </si>
  <si>
    <t>zámek zadlabací 190/140 /20 L s obyčejným klíčem</t>
  </si>
  <si>
    <t>711533807</t>
  </si>
  <si>
    <t>79</t>
  </si>
  <si>
    <t>54924004</t>
  </si>
  <si>
    <t>zámek zadlabací 190/140/20 L cylinder</t>
  </si>
  <si>
    <t>878187518</t>
  </si>
  <si>
    <t>80</t>
  </si>
  <si>
    <t>54964150</t>
  </si>
  <si>
    <t>vložka zámková cylindrická oboustranná+4 klíče</t>
  </si>
  <si>
    <t>-1911218552</t>
  </si>
  <si>
    <t>81</t>
  </si>
  <si>
    <t>766660729</t>
  </si>
  <si>
    <t>Montáž dveřního interiérového kování - štítku s klikou</t>
  </si>
  <si>
    <t>-1694727087</t>
  </si>
  <si>
    <t>82</t>
  </si>
  <si>
    <t>54914624</t>
  </si>
  <si>
    <t>kování dveřní vrchní klika včetně štítu a montážního materiálu HR BB 72 F4</t>
  </si>
  <si>
    <t>-334102968</t>
  </si>
  <si>
    <t>130</t>
  </si>
  <si>
    <t>766660731</t>
  </si>
  <si>
    <t>Montáž dveřního bezpečnostního kování - zámku</t>
  </si>
  <si>
    <t>34716425</t>
  </si>
  <si>
    <t>131</t>
  </si>
  <si>
    <t>54924010</t>
  </si>
  <si>
    <t>zámek zadlabací protipožární rozteč 90x55,5mm</t>
  </si>
  <si>
    <t>801134806</t>
  </si>
  <si>
    <t>132</t>
  </si>
  <si>
    <t>54964112</t>
  </si>
  <si>
    <t>vložka cylindrická 29+85</t>
  </si>
  <si>
    <t>-182299226</t>
  </si>
  <si>
    <t>133</t>
  </si>
  <si>
    <t>766660733</t>
  </si>
  <si>
    <t>Montáž dveřního bezpečnostního kování - štítku s klikou</t>
  </si>
  <si>
    <t>-1161866152</t>
  </si>
  <si>
    <t>134</t>
  </si>
  <si>
    <t>54914130</t>
  </si>
  <si>
    <t>kování bezpečnostní madlo/klika RC2</t>
  </si>
  <si>
    <t>1439254712</t>
  </si>
  <si>
    <t>83</t>
  </si>
  <si>
    <t>766682111</t>
  </si>
  <si>
    <t>Montáž zárubní obložkových pro dveře jednokřídlové tl stěny do 170 mm</t>
  </si>
  <si>
    <t>-1445344750</t>
  </si>
  <si>
    <t>84</t>
  </si>
  <si>
    <t>61182307</t>
  </si>
  <si>
    <t>zárubeň jednokřídlá obložková s laminátovým povrchem tl stěny 60-150mm rozměru 600-1100/1970, 2100mm</t>
  </si>
  <si>
    <t>-1319848338</t>
  </si>
  <si>
    <t>85</t>
  </si>
  <si>
    <t>766682112</t>
  </si>
  <si>
    <t>Montáž zárubní obložkových pro dveře jednokřídlové tl stěny přes 170 do 350 mm</t>
  </si>
  <si>
    <t>1893309818</t>
  </si>
  <si>
    <t>86</t>
  </si>
  <si>
    <t>61182309</t>
  </si>
  <si>
    <t>zárubeň jednokřídlá obložková s laminátovým povrchem tl stěny 260-350mm rozměru 600-1100/1970, 2100mm</t>
  </si>
  <si>
    <t>366081260</t>
  </si>
  <si>
    <t>87</t>
  </si>
  <si>
    <t>998766101</t>
  </si>
  <si>
    <t>Přesun hmot tonážní pro kce truhlářské v objektech v do 6 m</t>
  </si>
  <si>
    <t>2085610897</t>
  </si>
  <si>
    <t>88</t>
  </si>
  <si>
    <t>998766181</t>
  </si>
  <si>
    <t>Příplatek k přesunu hmot tonážní 766 prováděný bez použití mechanizace</t>
  </si>
  <si>
    <t>2031516384</t>
  </si>
  <si>
    <t>771</t>
  </si>
  <si>
    <t>Podlahy z dlaždic</t>
  </si>
  <si>
    <t>89</t>
  </si>
  <si>
    <t>771111011</t>
  </si>
  <si>
    <t>Vysátí podkladu před pokládkou dlažby</t>
  </si>
  <si>
    <t>-42543695</t>
  </si>
  <si>
    <t>90</t>
  </si>
  <si>
    <t>771121011</t>
  </si>
  <si>
    <t>Nátěr penetrační na podlahu</t>
  </si>
  <si>
    <t>-2118151980</t>
  </si>
  <si>
    <t>91</t>
  </si>
  <si>
    <t>771151012</t>
  </si>
  <si>
    <t>Samonivelační stěrka podlah pevnosti 20 MPa tl přes 3 do 5 mm</t>
  </si>
  <si>
    <t>-502178986</t>
  </si>
  <si>
    <t>92</t>
  </si>
  <si>
    <t>771161021</t>
  </si>
  <si>
    <t>Montáž profilu ukončujícího pro plynulý přechod (dlažby s kobercem apod.)</t>
  </si>
  <si>
    <t>m</t>
  </si>
  <si>
    <t>-1133789687</t>
  </si>
  <si>
    <t>93</t>
  </si>
  <si>
    <t>55343120</t>
  </si>
  <si>
    <t>profil přechodový Al vrtaný 30mm stříbro</t>
  </si>
  <si>
    <t>-1430250009</t>
  </si>
  <si>
    <t>94</t>
  </si>
  <si>
    <t>771474113</t>
  </si>
  <si>
    <t>Montáž soklů z dlaždic keramických rovných flexibilní lepidlo v přes 90 do 120 mm</t>
  </si>
  <si>
    <t>1150550823</t>
  </si>
  <si>
    <t>95</t>
  </si>
  <si>
    <t>59761003</t>
  </si>
  <si>
    <t>dlažba keramická hutná hladká do interiéru přes 9 do 12ks/m2</t>
  </si>
  <si>
    <t>-854327438</t>
  </si>
  <si>
    <t>96</t>
  </si>
  <si>
    <t>771574112</t>
  </si>
  <si>
    <t>Montáž podlah keramických hladkých lepených flexibilním lepidlem přes 9 do 12 ks/m2</t>
  </si>
  <si>
    <t>2111346467</t>
  </si>
  <si>
    <t>97</t>
  </si>
  <si>
    <t>587986638</t>
  </si>
  <si>
    <t>98</t>
  </si>
  <si>
    <t>771577111</t>
  </si>
  <si>
    <t>Příplatek k montáži podlah keramických lepených flexibilním lepidlem za plochu do 5 m2</t>
  </si>
  <si>
    <t>-1119905721</t>
  </si>
  <si>
    <t>99</t>
  </si>
  <si>
    <t>771591112</t>
  </si>
  <si>
    <t>Izolace pod dlažbu nátěrem nebo stěrkou ve dvou vrstvách</t>
  </si>
  <si>
    <t>-1468038110</t>
  </si>
  <si>
    <t>100</t>
  </si>
  <si>
    <t>771591115</t>
  </si>
  <si>
    <t>Podlahy spárování silikonem</t>
  </si>
  <si>
    <t>768173309</t>
  </si>
  <si>
    <t>101</t>
  </si>
  <si>
    <t>771591184</t>
  </si>
  <si>
    <t>Pracnější řezání podlah z dlaždic keramických rovné</t>
  </si>
  <si>
    <t>487350034</t>
  </si>
  <si>
    <t>102</t>
  </si>
  <si>
    <t>771591241</t>
  </si>
  <si>
    <t>Izolace těsnícími pásy vnitřní kout</t>
  </si>
  <si>
    <t>-1751046748</t>
  </si>
  <si>
    <t>103</t>
  </si>
  <si>
    <t>771591264</t>
  </si>
  <si>
    <t>Izolace těsnícími pásy mezi podlahou a stěnou</t>
  </si>
  <si>
    <t>-1598464883</t>
  </si>
  <si>
    <t>104</t>
  </si>
  <si>
    <t>771592011</t>
  </si>
  <si>
    <t>Čištění vnitřních ploch podlah nebo schodišť po položení dlažby chemickými prostředky</t>
  </si>
  <si>
    <t>-532150980</t>
  </si>
  <si>
    <t>105</t>
  </si>
  <si>
    <t>998771101</t>
  </si>
  <si>
    <t>Přesun hmot tonážní pro podlahy z dlaždic v objektech v do 6 m</t>
  </si>
  <si>
    <t>987038694</t>
  </si>
  <si>
    <t>106</t>
  </si>
  <si>
    <t>998771181</t>
  </si>
  <si>
    <t>Příplatek k přesunu hmot tonážní 771 prováděný bez použití mechanizace</t>
  </si>
  <si>
    <t>677324651</t>
  </si>
  <si>
    <t>781</t>
  </si>
  <si>
    <t>Dokončovací práce - obklady</t>
  </si>
  <si>
    <t>107</t>
  </si>
  <si>
    <t>781111011</t>
  </si>
  <si>
    <t>Ometení (oprášení) stěny při přípravě podkladu</t>
  </si>
  <si>
    <t>-991247075</t>
  </si>
  <si>
    <t>108</t>
  </si>
  <si>
    <t>781121011</t>
  </si>
  <si>
    <t>Nátěr penetrační na stěnu</t>
  </si>
  <si>
    <t>-1372900408</t>
  </si>
  <si>
    <t>109</t>
  </si>
  <si>
    <t>781131112</t>
  </si>
  <si>
    <t>Izolace pod obklad nátěrem nebo stěrkou ve dvou vrstvách</t>
  </si>
  <si>
    <t>524625533</t>
  </si>
  <si>
    <t>110</t>
  </si>
  <si>
    <t>781471810</t>
  </si>
  <si>
    <t>Demontáž obkladů z obkladaček keramických kladených do malty</t>
  </si>
  <si>
    <t>620984315</t>
  </si>
  <si>
    <t>111</t>
  </si>
  <si>
    <t>781474115</t>
  </si>
  <si>
    <t>Montáž obkladů vnitřních keramických hladkých přes 22 do 25 ks/m2 lepených flexibilním lepidlem</t>
  </si>
  <si>
    <t>-1799412809</t>
  </si>
  <si>
    <t>112</t>
  </si>
  <si>
    <t>59761039</t>
  </si>
  <si>
    <t>obklad keramický hladký přes 22 do 25ks/m2</t>
  </si>
  <si>
    <t>-1120647545</t>
  </si>
  <si>
    <t>113</t>
  </si>
  <si>
    <t>781494511</t>
  </si>
  <si>
    <t>Plastové profily ukončovací lepené flexibilním lepidlem</t>
  </si>
  <si>
    <t>1400578417</t>
  </si>
  <si>
    <t>114</t>
  </si>
  <si>
    <t>781495115</t>
  </si>
  <si>
    <t>Spárování vnitřních obkladů silikonem</t>
  </si>
  <si>
    <t>994335649</t>
  </si>
  <si>
    <t>115</t>
  </si>
  <si>
    <t>781495211</t>
  </si>
  <si>
    <t>Čištění vnitřních ploch stěn po provedení obkladu chemickými prostředky</t>
  </si>
  <si>
    <t>-673549618</t>
  </si>
  <si>
    <t>116</t>
  </si>
  <si>
    <t>998781101</t>
  </si>
  <si>
    <t>Přesun hmot tonážní pro obklady keramické v objektech v do 6 m</t>
  </si>
  <si>
    <t>-1661744700</t>
  </si>
  <si>
    <t>117</t>
  </si>
  <si>
    <t>998781181</t>
  </si>
  <si>
    <t>Příplatek k přesunu hmot tonážní 781 prováděný bez použití mechanizace</t>
  </si>
  <si>
    <t>1760970180</t>
  </si>
  <si>
    <t>784</t>
  </si>
  <si>
    <t>Dokončovací práce - malby a tapety</t>
  </si>
  <si>
    <t>118</t>
  </si>
  <si>
    <t>784111001</t>
  </si>
  <si>
    <t>Oprášení (ometení ) podkladu v místnostech v do 3,80 m</t>
  </si>
  <si>
    <t>-1924143486</t>
  </si>
  <si>
    <t>119</t>
  </si>
  <si>
    <t>784111011</t>
  </si>
  <si>
    <t>Obroušení podkladu omítnutého v místnostech v do 3,80 m</t>
  </si>
  <si>
    <t>1205907310</t>
  </si>
  <si>
    <t>120</t>
  </si>
  <si>
    <t>784171101</t>
  </si>
  <si>
    <t>Zakrytí vnitřních podlah včetně pozdějšího odkrytí</t>
  </si>
  <si>
    <t>-785258972</t>
  </si>
  <si>
    <t>121</t>
  </si>
  <si>
    <t>58124844</t>
  </si>
  <si>
    <t>fólie pro malířské potřeby zakrývací tl 25µ 4x5m</t>
  </si>
  <si>
    <t>1829814842</t>
  </si>
  <si>
    <t>122</t>
  </si>
  <si>
    <t>784171111</t>
  </si>
  <si>
    <t>Zakrytí vnitřních ploch stěn v místnostech v do 3,80 m</t>
  </si>
  <si>
    <t>365002950</t>
  </si>
  <si>
    <t>123</t>
  </si>
  <si>
    <t>-624069268</t>
  </si>
  <si>
    <t>124</t>
  </si>
  <si>
    <t>784181101</t>
  </si>
  <si>
    <t>Základní akrylátová jednonásobná bezbarvá penetrace podkladu v místnostech v do 3,80 m</t>
  </si>
  <si>
    <t>891307017</t>
  </si>
  <si>
    <t>125</t>
  </si>
  <si>
    <t>784221101</t>
  </si>
  <si>
    <t>Dvojnásobné bílé malby ze směsí za sucha dobře otěruvzdorných v místnostech do 3,80 m</t>
  </si>
  <si>
    <t>481069548</t>
  </si>
  <si>
    <t>D2 - 1.NP-prodejna</t>
  </si>
  <si>
    <t xml:space="preserve">    763 - Konstrukce suché výstavby</t>
  </si>
  <si>
    <t>677111680</t>
  </si>
  <si>
    <t>-183471542</t>
  </si>
  <si>
    <t>-1379685377</t>
  </si>
  <si>
    <t>1457799033</t>
  </si>
  <si>
    <t>-1120096104</t>
  </si>
  <si>
    <t>-1790758229</t>
  </si>
  <si>
    <t>605914593</t>
  </si>
  <si>
    <t>-1792221683</t>
  </si>
  <si>
    <t>-192116225</t>
  </si>
  <si>
    <t>742202944</t>
  </si>
  <si>
    <t>-1386560196</t>
  </si>
  <si>
    <t>-981343398</t>
  </si>
  <si>
    <t>965918665</t>
  </si>
  <si>
    <t>1863473542</t>
  </si>
  <si>
    <t>-1395124687</t>
  </si>
  <si>
    <t>16463805</t>
  </si>
  <si>
    <t>-1651675351</t>
  </si>
  <si>
    <t>660692626</t>
  </si>
  <si>
    <t>-417863321</t>
  </si>
  <si>
    <t>-1065428934</t>
  </si>
  <si>
    <t>-2045779895</t>
  </si>
  <si>
    <t>-1334301696</t>
  </si>
  <si>
    <t>1089788817</t>
  </si>
  <si>
    <t>708945817</t>
  </si>
  <si>
    <t>1980516780</t>
  </si>
  <si>
    <t>-909930630</t>
  </si>
  <si>
    <t>194291524</t>
  </si>
  <si>
    <t>550904811</t>
  </si>
  <si>
    <t>128320356</t>
  </si>
  <si>
    <t>-786958736</t>
  </si>
  <si>
    <t>219383763</t>
  </si>
  <si>
    <t>347137454</t>
  </si>
  <si>
    <t>1859713547</t>
  </si>
  <si>
    <t>-1830060322</t>
  </si>
  <si>
    <t>28372308</t>
  </si>
  <si>
    <t>deska EPS 100 pro konstrukce s běžným zatížením λ=0,037 tl 80mm</t>
  </si>
  <si>
    <t>1590932468</t>
  </si>
  <si>
    <t>58542569</t>
  </si>
  <si>
    <t>-57736710</t>
  </si>
  <si>
    <t>1006543259</t>
  </si>
  <si>
    <t>280399332</t>
  </si>
  <si>
    <t>763</t>
  </si>
  <si>
    <t>Konstrukce suché výstavby</t>
  </si>
  <si>
    <t>763121483</t>
  </si>
  <si>
    <t>SDK stěna předsazená tl 127,5 mm profil CW+UW 100 desky 2x akustická 12,5 s izolací EI 30 Rw do 28 dB</t>
  </si>
  <si>
    <t>-1600138235</t>
  </si>
  <si>
    <t>763121714</t>
  </si>
  <si>
    <t>SDK stěna předsazená základní penetrační nátěr</t>
  </si>
  <si>
    <t>-132666194</t>
  </si>
  <si>
    <t>763121716</t>
  </si>
  <si>
    <t>SDK stěna předsazená úprava styku stěny a podhledu akrylátovým tmelem</t>
  </si>
  <si>
    <t>815187860</t>
  </si>
  <si>
    <t>998763301</t>
  </si>
  <si>
    <t>Přesun hmot tonážní pro sádrokartonové konstrukce v objektech v do 6 m</t>
  </si>
  <si>
    <t>-67631220</t>
  </si>
  <si>
    <t>998763381</t>
  </si>
  <si>
    <t>Příplatek k přesunu hmot tonážní 763 SDK prováděný bez použití mechanizace</t>
  </si>
  <si>
    <t>175847641</t>
  </si>
  <si>
    <t>-195233704</t>
  </si>
  <si>
    <t>1854548549</t>
  </si>
  <si>
    <t>-641274277</t>
  </si>
  <si>
    <t>-58596427</t>
  </si>
  <si>
    <t>49</t>
  </si>
  <si>
    <t>-987923510</t>
  </si>
  <si>
    <t>50</t>
  </si>
  <si>
    <t>1473690476</t>
  </si>
  <si>
    <t>51</t>
  </si>
  <si>
    <t>2042434049</t>
  </si>
  <si>
    <t>52</t>
  </si>
  <si>
    <t>561169890</t>
  </si>
  <si>
    <t>53</t>
  </si>
  <si>
    <t>-1130345400</t>
  </si>
  <si>
    <t>54</t>
  </si>
  <si>
    <t>918023622</t>
  </si>
  <si>
    <t>55</t>
  </si>
  <si>
    <t>888607572</t>
  </si>
  <si>
    <t>56</t>
  </si>
  <si>
    <t>532799810</t>
  </si>
  <si>
    <t>57</t>
  </si>
  <si>
    <t>-328655508</t>
  </si>
  <si>
    <t>58</t>
  </si>
  <si>
    <t>1849454786</t>
  </si>
  <si>
    <t>59</t>
  </si>
  <si>
    <t>884542194</t>
  </si>
  <si>
    <t>60</t>
  </si>
  <si>
    <t>952071752</t>
  </si>
  <si>
    <t>61</t>
  </si>
  <si>
    <t>-1521695707</t>
  </si>
  <si>
    <t>62</t>
  </si>
  <si>
    <t>-135337120</t>
  </si>
  <si>
    <t>63</t>
  </si>
  <si>
    <t>-1361342530</t>
  </si>
  <si>
    <t>64</t>
  </si>
  <si>
    <t>-1692723358</t>
  </si>
  <si>
    <t>65</t>
  </si>
  <si>
    <t>159333093</t>
  </si>
  <si>
    <t>66</t>
  </si>
  <si>
    <t>-2018176451</t>
  </si>
  <si>
    <t>67</t>
  </si>
  <si>
    <t>-104175490</t>
  </si>
  <si>
    <t>68</t>
  </si>
  <si>
    <t>1286019041</t>
  </si>
  <si>
    <t>69</t>
  </si>
  <si>
    <t>-1862733549</t>
  </si>
  <si>
    <t>70</t>
  </si>
  <si>
    <t>-1559152295</t>
  </si>
  <si>
    <t>71</t>
  </si>
  <si>
    <t>-1465398084</t>
  </si>
  <si>
    <t>72</t>
  </si>
  <si>
    <t>1426476573</t>
  </si>
  <si>
    <t>-257370579</t>
  </si>
  <si>
    <t>-1446835722</t>
  </si>
  <si>
    <t>292149929</t>
  </si>
  <si>
    <t>-1175240028</t>
  </si>
  <si>
    <t>40884675</t>
  </si>
  <si>
    <t>D3 - 1.NP-pravý prostor</t>
  </si>
  <si>
    <t>1921025542</t>
  </si>
  <si>
    <t>340239212</t>
  </si>
  <si>
    <t>Zazdívka otvorů v příčkách nebo stěnách pl přes 1 do 4 m2 cihlami plnými tl přes 100 mm</t>
  </si>
  <si>
    <t>-613521173</t>
  </si>
  <si>
    <t>1421659175</t>
  </si>
  <si>
    <t>1487349121</t>
  </si>
  <si>
    <t>1888273995</t>
  </si>
  <si>
    <t>-2055608675</t>
  </si>
  <si>
    <t>1962816728</t>
  </si>
  <si>
    <t>-473862687</t>
  </si>
  <si>
    <t>1652283311</t>
  </si>
  <si>
    <t>215591661</t>
  </si>
  <si>
    <t>2064319728</t>
  </si>
  <si>
    <t>-1919232885</t>
  </si>
  <si>
    <t>-92694938</t>
  </si>
  <si>
    <t>1678500318</t>
  </si>
  <si>
    <t>-1953382721</t>
  </si>
  <si>
    <t>-222729956</t>
  </si>
  <si>
    <t>271775128</t>
  </si>
  <si>
    <t>-145382836</t>
  </si>
  <si>
    <t>1553653181</t>
  </si>
  <si>
    <t>-890773583</t>
  </si>
  <si>
    <t>-675309255</t>
  </si>
  <si>
    <t>1877028471</t>
  </si>
  <si>
    <t>-1410070119</t>
  </si>
  <si>
    <t>176523258</t>
  </si>
  <si>
    <t>-718588122</t>
  </si>
  <si>
    <t>-1213879655</t>
  </si>
  <si>
    <t>1801292258</t>
  </si>
  <si>
    <t>546388837</t>
  </si>
  <si>
    <t>2128606773</t>
  </si>
  <si>
    <t>-985813685</t>
  </si>
  <si>
    <t>-842345879</t>
  </si>
  <si>
    <t>1397732582</t>
  </si>
  <si>
    <t>-306284206</t>
  </si>
  <si>
    <t>-1090054233</t>
  </si>
  <si>
    <t>-763151139</t>
  </si>
  <si>
    <t>1097796416</t>
  </si>
  <si>
    <t>108309188</t>
  </si>
  <si>
    <t>1392199985</t>
  </si>
  <si>
    <t>-1484359718</t>
  </si>
  <si>
    <t>-929218752</t>
  </si>
  <si>
    <t>-493257564</t>
  </si>
  <si>
    <t>-1093116461</t>
  </si>
  <si>
    <t>201712917</t>
  </si>
  <si>
    <t>-126616277</t>
  </si>
  <si>
    <t>1564788062</t>
  </si>
  <si>
    <t>2003432928</t>
  </si>
  <si>
    <t>766660172</t>
  </si>
  <si>
    <t>Montáž dveřních křídel otvíravých jednokřídlových š přes 0,8 m do obložkové zárubně</t>
  </si>
  <si>
    <t>1868650702</t>
  </si>
  <si>
    <t>61162087</t>
  </si>
  <si>
    <t>dveře jednokřídlé dřevotřískové povrch laminátový plné 900x1970-2100mm</t>
  </si>
  <si>
    <t>1590533055</t>
  </si>
  <si>
    <t>124760921</t>
  </si>
  <si>
    <t>-1618283328</t>
  </si>
  <si>
    <t>-1561403060</t>
  </si>
  <si>
    <t>105742432</t>
  </si>
  <si>
    <t>456160250</t>
  </si>
  <si>
    <t>1389264047</t>
  </si>
  <si>
    <t>-297022516</t>
  </si>
  <si>
    <t>827665889</t>
  </si>
  <si>
    <t>-40977384</t>
  </si>
  <si>
    <t>-535264647</t>
  </si>
  <si>
    <t>-110121496</t>
  </si>
  <si>
    <t>1860846947</t>
  </si>
  <si>
    <t>-532478975</t>
  </si>
  <si>
    <t>-549167163</t>
  </si>
  <si>
    <t>331845721</t>
  </si>
  <si>
    <t>1460154077</t>
  </si>
  <si>
    <t>-1545701494</t>
  </si>
  <si>
    <t>-270819379</t>
  </si>
  <si>
    <t>1447604101</t>
  </si>
  <si>
    <t>-1986350958</t>
  </si>
  <si>
    <t>2140378225</t>
  </si>
  <si>
    <t>893373038</t>
  </si>
  <si>
    <t>-1393268677</t>
  </si>
  <si>
    <t>1943802233</t>
  </si>
  <si>
    <t>-1080242046</t>
  </si>
  <si>
    <t>771591242</t>
  </si>
  <si>
    <t>Izolace těsnícími pásy vnější roh</t>
  </si>
  <si>
    <t>2039988653</t>
  </si>
  <si>
    <t>1409269975</t>
  </si>
  <si>
    <t>-633332522</t>
  </si>
  <si>
    <t>804252094</t>
  </si>
  <si>
    <t>1716821416</t>
  </si>
  <si>
    <t>1425366881</t>
  </si>
  <si>
    <t>-1977058543</t>
  </si>
  <si>
    <t>1554514276</t>
  </si>
  <si>
    <t>1910184942</t>
  </si>
  <si>
    <t>-997123851</t>
  </si>
  <si>
    <t>781494111</t>
  </si>
  <si>
    <t>Plastové profily rohové lepené flexibilním lepidlem</t>
  </si>
  <si>
    <t>1165761342</t>
  </si>
  <si>
    <t>1236893180</t>
  </si>
  <si>
    <t>-1927685887</t>
  </si>
  <si>
    <t>108939825</t>
  </si>
  <si>
    <t>582399795</t>
  </si>
  <si>
    <t>1668684741</t>
  </si>
  <si>
    <t>-70471609</t>
  </si>
  <si>
    <t>-193599449</t>
  </si>
  <si>
    <t>2101826955</t>
  </si>
  <si>
    <t>-1778854418</t>
  </si>
  <si>
    <t>1739179381</t>
  </si>
  <si>
    <t>781274316</t>
  </si>
  <si>
    <t>-1503624073</t>
  </si>
  <si>
    <t>-1774280194</t>
  </si>
  <si>
    <t>D4 - Přístavba, nástavba, 2.NP</t>
  </si>
  <si>
    <t xml:space="preserve">    1 - Zemní práce</t>
  </si>
  <si>
    <t xml:space="preserve">    2 - Zakládání</t>
  </si>
  <si>
    <t xml:space="preserve">    4 - Vodorovné konstrukce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</si>
  <si>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</si>
  <si>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</si>
  <si>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</si>
  <si>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</si>
  <si>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</si>
  <si>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</si>
  <si>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</si>
  <si>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787 - Dokončovací práce - zasklívání</t>
  </si>
  <si>
    <t>Zemní práce</t>
  </si>
  <si>
    <t>132212131</t>
  </si>
  <si>
    <t>Hloubení nezapažených rýh šířky do 800 mm v soudržných horninách třídy těžitelnosti I skupiny 3 ručně</t>
  </si>
  <si>
    <t>-1230281614</t>
  </si>
  <si>
    <t>162751117</t>
  </si>
  <si>
    <t>Vodorovné přemístění přes 9 000 do 10000 m výkopku/sypaniny z horniny třídy těžitelnosti I skupiny 1 až 3</t>
  </si>
  <si>
    <t>651029229</t>
  </si>
  <si>
    <t>162751119</t>
  </si>
  <si>
    <t>Příplatek k vodorovnému přemístění výkopku/sypaniny z horniny třídy těžitelnosti I skupiny 1 až 3 ZKD 1000 m přes 10000 m</t>
  </si>
  <si>
    <t>1821143827</t>
  </si>
  <si>
    <t>167111101</t>
  </si>
  <si>
    <t>Nakládání výkopku z hornin třídy těžitelnosti I skupiny 1 až 3 ručně</t>
  </si>
  <si>
    <t>1498369206</t>
  </si>
  <si>
    <t>171111103</t>
  </si>
  <si>
    <t>Uložení sypaniny z hornin soudržných do násypů zhutněných ručně</t>
  </si>
  <si>
    <t>1343838506</t>
  </si>
  <si>
    <t>58331200</t>
  </si>
  <si>
    <t>štěrkopísek netříděný</t>
  </si>
  <si>
    <t>717988114</t>
  </si>
  <si>
    <t>171201231</t>
  </si>
  <si>
    <t>Poplatek za uložení zeminy a kamení na recyklační skládce (skládkovné) kód odpadu 17 05 04</t>
  </si>
  <si>
    <t>1402922133</t>
  </si>
  <si>
    <t>171251201</t>
  </si>
  <si>
    <t>Uložení sypaniny na skládky nebo meziskládky</t>
  </si>
  <si>
    <t>2048328486</t>
  </si>
  <si>
    <t>Zakládání</t>
  </si>
  <si>
    <t>273313611</t>
  </si>
  <si>
    <t>Základové desky z betonu tř. C 16/20</t>
  </si>
  <si>
    <t>-1468249372</t>
  </si>
  <si>
    <t>273313611VL01</t>
  </si>
  <si>
    <t>Venkovní schodiště vč. stupňů</t>
  </si>
  <si>
    <t>382562321</t>
  </si>
  <si>
    <t>Poznámka k položce:_x000D_
Venkovní schodiště vč. stupňů</t>
  </si>
  <si>
    <t>273351121</t>
  </si>
  <si>
    <t>Zřízení bednění základových desek</t>
  </si>
  <si>
    <t>1694671292</t>
  </si>
  <si>
    <t>273351122</t>
  </si>
  <si>
    <t>Odstranění bednění základových desek</t>
  </si>
  <si>
    <t>-1659827255</t>
  </si>
  <si>
    <t>274313611</t>
  </si>
  <si>
    <t>Základové pásy z betonu tř. C 16/20</t>
  </si>
  <si>
    <t>1021768648</t>
  </si>
  <si>
    <t>279113134</t>
  </si>
  <si>
    <t>Základová zeď tl přes 250 do 300 mm z tvárnic ztraceného bednění včetně výplně z betonu tř. C 16/20</t>
  </si>
  <si>
    <t>1991527073</t>
  </si>
  <si>
    <t>279113136</t>
  </si>
  <si>
    <t>Základová zeď tl přes 400 do 500 mm z tvárnic ztraceného bednění včetně výplně z betonu tř. C 16/20</t>
  </si>
  <si>
    <t>363122583</t>
  </si>
  <si>
    <t>310231055</t>
  </si>
  <si>
    <t>Zazdívka otvorů ve zdivu nadzákladovém pl přes 1 do 4 m2 cihlami děrovanými přes P10 do P15 tl 300 mm</t>
  </si>
  <si>
    <t>1979904656</t>
  </si>
  <si>
    <t>Poznámka k položce:_x000D_
zazdívka otvoru mezi 2.02 a 2.07</t>
  </si>
  <si>
    <t>311235151</t>
  </si>
  <si>
    <t>Zdivo jednovrstvé z cihel broušených do P10 na tenkovrstvou maltu tl 300 mm</t>
  </si>
  <si>
    <t>1370138377</t>
  </si>
  <si>
    <t>311235211</t>
  </si>
  <si>
    <t>Zdivo jednovrstvé z cihel broušených do P10 na tenkovrstvou maltu tl 440 mm</t>
  </si>
  <si>
    <t>-670342139</t>
  </si>
  <si>
    <t>317168051</t>
  </si>
  <si>
    <t>Překlad keramický vysoký v 238 mm dl 1000 mm</t>
  </si>
  <si>
    <t>-40203092</t>
  </si>
  <si>
    <t>317168052</t>
  </si>
  <si>
    <t>Překlad keramický vysoký v 238 mm dl 1250 mm</t>
  </si>
  <si>
    <t>519174154</t>
  </si>
  <si>
    <t>317168053</t>
  </si>
  <si>
    <t>Překlad keramický vysoký v 238 mm dl 1500 mm</t>
  </si>
  <si>
    <t>-1200325179</t>
  </si>
  <si>
    <t>Vodorovné konstrukce</t>
  </si>
  <si>
    <t>413941123</t>
  </si>
  <si>
    <t>Osazování ocelových válcovaných nosníků stropů I, IE, U, UE nebo L č. 14 až 22 nebo výšky přes 120 do 220 mm</t>
  </si>
  <si>
    <t>1915811533</t>
  </si>
  <si>
    <t>13010752</t>
  </si>
  <si>
    <t>ocel profilová jakost S235JR (11 375) průřez IPE 200</t>
  </si>
  <si>
    <t>-46469715</t>
  </si>
  <si>
    <t>417321414</t>
  </si>
  <si>
    <t>Ztužující pásy a věnce ze ŽB tř. C 20/25</t>
  </si>
  <si>
    <t>1910579856</t>
  </si>
  <si>
    <t>417351115</t>
  </si>
  <si>
    <t>Zřízení bednění ztužujících věnců</t>
  </si>
  <si>
    <t>1642651305</t>
  </si>
  <si>
    <t>417351116</t>
  </si>
  <si>
    <t>Odstranění bednění ztužujících věnců</t>
  </si>
  <si>
    <t>550122884</t>
  </si>
  <si>
    <t>417361821</t>
  </si>
  <si>
    <t>Výztuž ztužujících pásů a věnců betonářskou ocelí 10 505</t>
  </si>
  <si>
    <t>-1038845561</t>
  </si>
  <si>
    <t>1748344498</t>
  </si>
  <si>
    <t>-925867906</t>
  </si>
  <si>
    <t>619991011</t>
  </si>
  <si>
    <t>Obalení konstrukcí a prvků fólií přilepenou lepící páskou</t>
  </si>
  <si>
    <t>-600302240</t>
  </si>
  <si>
    <t>621151011</t>
  </si>
  <si>
    <t>Penetrační silikátový nátěr vnějších pastovitých tenkovrstvých omítek podhledů</t>
  </si>
  <si>
    <t>679142356</t>
  </si>
  <si>
    <t>621211003</t>
  </si>
  <si>
    <t>Montáž kontaktního zateplení vnějších podhledů lepením a mechanickým kotvením polystyrénových desek do dřeva do 40 mm</t>
  </si>
  <si>
    <t>1129823223</t>
  </si>
  <si>
    <t>28375931</t>
  </si>
  <si>
    <t>deska EPS 70 fasádní λ=0,039 tl 30mm</t>
  </si>
  <si>
    <t>-2097951034</t>
  </si>
  <si>
    <t>621531012</t>
  </si>
  <si>
    <t>Tenkovrstvá silikonová zrnitá omítka zrnitost 1,5 mm vnějších podhledů</t>
  </si>
  <si>
    <t>83651695</t>
  </si>
  <si>
    <t>622151011</t>
  </si>
  <si>
    <t>Penetrační silikátový nátěr vnějších pastovitých tenkovrstvých omítek stěn</t>
  </si>
  <si>
    <t>1240869430</t>
  </si>
  <si>
    <t>622151021</t>
  </si>
  <si>
    <t>Penetrační akrylátový nátěr vnějších mozaikových tenkovrstvých omítek stěn</t>
  </si>
  <si>
    <t>-1887379406</t>
  </si>
  <si>
    <t>622211001</t>
  </si>
  <si>
    <t>Montáž kontaktního zateplení vnějších stěn lepením a mechanickým kotvením polystyrénových desek do betonu a zdiva tl do 40 mm</t>
  </si>
  <si>
    <t>421231264</t>
  </si>
  <si>
    <t>28375930</t>
  </si>
  <si>
    <t>deska EPS 70 fasádní λ=0,039 tl 20mm</t>
  </si>
  <si>
    <t>-1636708738</t>
  </si>
  <si>
    <t>622211021</t>
  </si>
  <si>
    <t>Montáž kontaktního zateplení vnějších stěn lepením a mechanickým kotvením polystyrénových desek do betonu a zdiva tl přes 80 do 120 mm</t>
  </si>
  <si>
    <t>1756977084</t>
  </si>
  <si>
    <t>28376422</t>
  </si>
  <si>
    <t>deska z polystyrénu XPS, hrana polodrážková a hladký povrch 300kPA tl 100mm</t>
  </si>
  <si>
    <t>-778261564</t>
  </si>
  <si>
    <t>622211031</t>
  </si>
  <si>
    <t>Montáž kontaktního zateplení vnějších stěn lepením a mechanickým kotvením polystyrénových desek  do betonu a zdiva tl přes 120 do 160 mm</t>
  </si>
  <si>
    <t>4605490</t>
  </si>
  <si>
    <t>28375952</t>
  </si>
  <si>
    <t>deska EPS 70 fasádní λ=0,039 tl 160mm</t>
  </si>
  <si>
    <t>478428533</t>
  </si>
  <si>
    <t>622211033</t>
  </si>
  <si>
    <t>Montáž kontaktního zateplení vnějších stěn lepením a mechanickým kotvením polystyrénových desek do dřeva tl přes 120 do 160 mm</t>
  </si>
  <si>
    <t>1339537767</t>
  </si>
  <si>
    <t>608135432</t>
  </si>
  <si>
    <t>622211041</t>
  </si>
  <si>
    <t>Montáž kontaktního zateplení vnějších stěn lepením a mechanickým kotvením polystyrénových desek  do betonu a zdiva tl přes 160 do 200 mmmm</t>
  </si>
  <si>
    <t>1805166897</t>
  </si>
  <si>
    <t>28375953</t>
  </si>
  <si>
    <t>deska EPS 70 fasádní λ=0,039 tl 180mm</t>
  </si>
  <si>
    <t>944122411</t>
  </si>
  <si>
    <t>622251101</t>
  </si>
  <si>
    <t>Příplatek k cenám kontaktního zateplení vnějších stěn za zápustnou montáž a použití tepelněizolačních zátek z polystyrenu</t>
  </si>
  <si>
    <t>638564862</t>
  </si>
  <si>
    <t>622252001</t>
  </si>
  <si>
    <t>Montáž profilů kontaktního zateplení připevněných mechanicky</t>
  </si>
  <si>
    <t>349035381</t>
  </si>
  <si>
    <t>59051653</t>
  </si>
  <si>
    <t>profil zakládací Al tl 0,7mm pro ETICS pro izolant tl 160mm</t>
  </si>
  <si>
    <t>-908771561</t>
  </si>
  <si>
    <t>59051655</t>
  </si>
  <si>
    <t>profil zakládací Al tl 0,7mm pro ETICS pro izolant tl 180mm</t>
  </si>
  <si>
    <t>-979496762</t>
  </si>
  <si>
    <t>622252002</t>
  </si>
  <si>
    <t>Montáž profilů kontaktního zateplení lepených</t>
  </si>
  <si>
    <t>-1018289569</t>
  </si>
  <si>
    <t>63127464</t>
  </si>
  <si>
    <t>profil rohový Al 15x15mm s výztužnou tkaninou š 100mm pro ETICS</t>
  </si>
  <si>
    <t>813263502</t>
  </si>
  <si>
    <t>28342205</t>
  </si>
  <si>
    <t>profil začišťovací PVC 6mm s výztužnou tkaninou pro ostění ETICS</t>
  </si>
  <si>
    <t>-214093209</t>
  </si>
  <si>
    <t>59051510</t>
  </si>
  <si>
    <t>profil začišťovací s okapnicí PVC s výztužnou tkaninou pro nadpraží ETICS</t>
  </si>
  <si>
    <t>10612198</t>
  </si>
  <si>
    <t>1652279042</t>
  </si>
  <si>
    <t>Profil okenní začišťovací plastový s tkaninou</t>
  </si>
  <si>
    <t>-1203355412</t>
  </si>
  <si>
    <t>622325102</t>
  </si>
  <si>
    <t>Oprava vnější vápenocementové hladké omítky složitosti 1 stěn v rozsahu přes 10 do 30 %</t>
  </si>
  <si>
    <t>1170156683</t>
  </si>
  <si>
    <t>622511112</t>
  </si>
  <si>
    <t>Tenkovrstvá akrylátová mozaiková střednězrnná omítka vnějších stěn</t>
  </si>
  <si>
    <t>-451932652</t>
  </si>
  <si>
    <t>622531012</t>
  </si>
  <si>
    <t>Tenkovrstvá silikonová zrnitá omítka zrnitost 1,5 mm vnějších stěn</t>
  </si>
  <si>
    <t>-1848690387</t>
  </si>
  <si>
    <t>629991011</t>
  </si>
  <si>
    <t>Zakrytí výplní otvorů a svislých ploch fólií přilepenou lepící páskou</t>
  </si>
  <si>
    <t>-503725121</t>
  </si>
  <si>
    <t>629995101</t>
  </si>
  <si>
    <t>Očištění vnějších ploch tlakovou vodou</t>
  </si>
  <si>
    <t>1143468559</t>
  </si>
  <si>
    <t>629999042</t>
  </si>
  <si>
    <t>Příplatek k úpravám vnějších povrchů za provádění prací v nadstřešní části</t>
  </si>
  <si>
    <t>-1758811526</t>
  </si>
  <si>
    <t>-1853669614</t>
  </si>
  <si>
    <t>-637144627</t>
  </si>
  <si>
    <t>631319195</t>
  </si>
  <si>
    <t>Příplatek k mazanině tl přes 50 do 80 mm za plochu do 5 m2</t>
  </si>
  <si>
    <t>-342345009</t>
  </si>
  <si>
    <t>-1366596456</t>
  </si>
  <si>
    <t>632481213</t>
  </si>
  <si>
    <t>Separační vrstva z PE fólie</t>
  </si>
  <si>
    <t>-1729457248</t>
  </si>
  <si>
    <t>634112113</t>
  </si>
  <si>
    <t>Obvodová dilatace podlahovým páskem z pěnového PE mezi stěnou a mazaninou nebo potěrem v 80 mm</t>
  </si>
  <si>
    <t>-708384940</t>
  </si>
  <si>
    <t>642942111</t>
  </si>
  <si>
    <t>Osazování zárubní nebo rámů dveřních kovových do 2,5 m2 na MC</t>
  </si>
  <si>
    <t>-967667288</t>
  </si>
  <si>
    <t>55331487</t>
  </si>
  <si>
    <t>zárubeň jednokřídlá ocelová pro zdění tl stěny 110-150mm rozměru 800/1970, 2100mm</t>
  </si>
  <si>
    <t>-740390682</t>
  </si>
  <si>
    <t>941111111</t>
  </si>
  <si>
    <t>Montáž lešení řadového trubkového lehkého s podlahami zatížení do 200 kg/m2 š od 0,6 do 0,9 m v do 10 m</t>
  </si>
  <si>
    <t>2040209751</t>
  </si>
  <si>
    <t>941111211</t>
  </si>
  <si>
    <t>Příplatek k lešení řadovému trubkovému lehkému s podlahami š 0,9 m v 10 m za první a ZKD den použití</t>
  </si>
  <si>
    <t>358811288</t>
  </si>
  <si>
    <t>Poznámka k položce:_x000D_
příplatek za půjčovné v délce 30 dní</t>
  </si>
  <si>
    <t>941111811</t>
  </si>
  <si>
    <t>Demontáž lešení řadového trubkového lehkého s podlahami zatížení do 200 kg/m2 š přes 0,6 do 0,9 m v do 10 m</t>
  </si>
  <si>
    <t>-853242623</t>
  </si>
  <si>
    <t>944511111</t>
  </si>
  <si>
    <t>Montáž ochranné sítě z textilie z umělých vláken</t>
  </si>
  <si>
    <t>-1636530235</t>
  </si>
  <si>
    <t>944511211</t>
  </si>
  <si>
    <t>Příplatek k ochranné síti za první a ZKD den použití</t>
  </si>
  <si>
    <t>1843698019</t>
  </si>
  <si>
    <t>944511811</t>
  </si>
  <si>
    <t>Demontáž ochranné sítě z textilie z umělých vláken</t>
  </si>
  <si>
    <t>-172916480</t>
  </si>
  <si>
    <t>1687084328</t>
  </si>
  <si>
    <t>-1707995505</t>
  </si>
  <si>
    <t>953943211</t>
  </si>
  <si>
    <t>Osazování hasicího přístroje</t>
  </si>
  <si>
    <t>1332213997</t>
  </si>
  <si>
    <t>44932114</t>
  </si>
  <si>
    <t>přístroj hasicí ruční práškový PG 6 LE</t>
  </si>
  <si>
    <t>1307094239</t>
  </si>
  <si>
    <t>-960898860</t>
  </si>
  <si>
    <t>261871764</t>
  </si>
  <si>
    <t>962032231</t>
  </si>
  <si>
    <t>Bourání zdiva z cihel pálených nebo vápenopískových na MV nebo MVC přes 1 m3</t>
  </si>
  <si>
    <t>1084210060</t>
  </si>
  <si>
    <t>968062244VL01</t>
  </si>
  <si>
    <t>Vybourání rámů oken včetně křídel</t>
  </si>
  <si>
    <t>-1578298288</t>
  </si>
  <si>
    <t>968062455VL01</t>
  </si>
  <si>
    <t>Vybourání vnějších dveřních zárubní</t>
  </si>
  <si>
    <t>-2012128714</t>
  </si>
  <si>
    <t>-311258299</t>
  </si>
  <si>
    <t>1625323837</t>
  </si>
  <si>
    <t>776897326</t>
  </si>
  <si>
    <t>972010482</t>
  </si>
  <si>
    <t>169181492</t>
  </si>
  <si>
    <t>-491216338</t>
  </si>
  <si>
    <t>441330217</t>
  </si>
  <si>
    <t>77913939</t>
  </si>
  <si>
    <t>310087087</t>
  </si>
  <si>
    <t>997013804</t>
  </si>
  <si>
    <t>Poplatek za uložení na skládce (skládkovné) stavebního odpadu ze skla kód odpadu 17 02 02</t>
  </si>
  <si>
    <t>-997754626</t>
  </si>
  <si>
    <t>997013811</t>
  </si>
  <si>
    <t>Poplatek za uložení na skládce (skládkovné) stavebního odpadu dřevěného kód odpadu 17 02 01</t>
  </si>
  <si>
    <t>1762317676</t>
  </si>
  <si>
    <t>997013843</t>
  </si>
  <si>
    <t>Poplatek za uložení na skládce (skládkovné) odpadu po otryskávání s obsahem nebezpečných látek kód odpadu 12 01 16</t>
  </si>
  <si>
    <t>-1277895332</t>
  </si>
  <si>
    <t>998011001</t>
  </si>
  <si>
    <t>Přesun hmot pro budovy zděné v do 6 m</t>
  </si>
  <si>
    <t>-545494459</t>
  </si>
  <si>
    <t>737018403</t>
  </si>
  <si>
    <t>2103487343</t>
  </si>
  <si>
    <t>711112001</t>
  </si>
  <si>
    <t>Provedení izolace proti zemní vlhkosti svislé za studena nátěrem penetračním</t>
  </si>
  <si>
    <t>-416448402</t>
  </si>
  <si>
    <t>-357783346</t>
  </si>
  <si>
    <t>-1013978859</t>
  </si>
  <si>
    <t>781822028</t>
  </si>
  <si>
    <t>1465898871</t>
  </si>
  <si>
    <t>711142559</t>
  </si>
  <si>
    <t>Provedení izolace proti zemní vlhkosti pásy přitavením svislé NAIP</t>
  </si>
  <si>
    <t>90882257</t>
  </si>
  <si>
    <t>62832001</t>
  </si>
  <si>
    <t>pás asfaltový natavitelný oxidovaný tl 3,5mm typu V60 S35 s vložkou ze skleněné rohože, s jemnozrnným minerálním posypem</t>
  </si>
  <si>
    <t>-359887591</t>
  </si>
  <si>
    <t>-461006888</t>
  </si>
  <si>
    <t>-1380030378</t>
  </si>
  <si>
    <t>712</t>
  </si>
  <si>
    <t>Povlakové krytiny</t>
  </si>
  <si>
    <t>712363353</t>
  </si>
  <si>
    <t>Povlakové krytiny střech do 10° z tvarovaných poplastovaných lišt délky 2 m koutová lišta vnější rš 100 mm</t>
  </si>
  <si>
    <t>-618029686</t>
  </si>
  <si>
    <t>712363354</t>
  </si>
  <si>
    <t>Povlakové krytiny střech do 10° z tvarovaných poplastovaných lišt délky 2 m stěnová lišta vyhnutá rš 70 mm</t>
  </si>
  <si>
    <t>1430325502</t>
  </si>
  <si>
    <t>712363357</t>
  </si>
  <si>
    <t>Povlakové krytiny střech do 10° z tvarovaných poplastovaných lišt délky 2 m okapnice široká rš 250 mm</t>
  </si>
  <si>
    <t>343836171</t>
  </si>
  <si>
    <t>712363359</t>
  </si>
  <si>
    <t>Povlakové krytiny střech do 10° z tvarovaných poplastovaných lišt délky 2 m závětrná lišta rš 300 mm</t>
  </si>
  <si>
    <t>-1388528728</t>
  </si>
  <si>
    <t>712363411</t>
  </si>
  <si>
    <t>Provedení povlak krytiny mechanicky kotvenou do trapézu TI tl do 100 mm vnitřní pole, budova v do 18 m</t>
  </si>
  <si>
    <t>-1891991986</t>
  </si>
  <si>
    <t>28322012</t>
  </si>
  <si>
    <t>fólie hydroizolační střešní mPVC mechanicky kotvená tl 1,5mm šedá</t>
  </si>
  <si>
    <t>1427290688</t>
  </si>
  <si>
    <t>712391171</t>
  </si>
  <si>
    <t>Provedení povlakové krytiny střech do 10° podkladní textilní vrstvy</t>
  </si>
  <si>
    <t>-1829351884</t>
  </si>
  <si>
    <t>69311168</t>
  </si>
  <si>
    <t>geotextilie PP s ÚV stabilizací 150g/m2</t>
  </si>
  <si>
    <t>-1134227409</t>
  </si>
  <si>
    <t>998712102</t>
  </si>
  <si>
    <t>Přesun hmot tonážní tonážní pro krytiny povlakové v objektech v přes 6 do 12 m</t>
  </si>
  <si>
    <t>-60871322</t>
  </si>
  <si>
    <t>998712181</t>
  </si>
  <si>
    <t>Příplatek k přesunu hmot tonážní 712 prováděný bez použití mechanizace</t>
  </si>
  <si>
    <t>185044367</t>
  </si>
  <si>
    <t>713111121</t>
  </si>
  <si>
    <t>Montáž izolace tepelné spodem stropů s uchycením drátem rohoží, pásů, dílců, desek</t>
  </si>
  <si>
    <t>405419</t>
  </si>
  <si>
    <t>63152108</t>
  </si>
  <si>
    <t>pás tepelně izolační univerzální λ=0,032-0,033 tl 200mm</t>
  </si>
  <si>
    <t>-1402823784</t>
  </si>
  <si>
    <t>-1506169789</t>
  </si>
  <si>
    <t>63152106</t>
  </si>
  <si>
    <t>pás tepelně izolační univerzální λ=0,032-0,033 tl 180mm</t>
  </si>
  <si>
    <t>-1471465897</t>
  </si>
  <si>
    <t>-1584326317</t>
  </si>
  <si>
    <t>28372307</t>
  </si>
  <si>
    <t>deska EPS 100 pro konstrukce s běžným zatížením λ=0,037 tl 70mm</t>
  </si>
  <si>
    <t>21431782</t>
  </si>
  <si>
    <t>68081964</t>
  </si>
  <si>
    <t>-1629257157</t>
  </si>
  <si>
    <t>1534112512</t>
  </si>
  <si>
    <t>393487446</t>
  </si>
  <si>
    <t>998713102</t>
  </si>
  <si>
    <t>Přesun hmot tonážní pro izolace tepelné v objektech v přes 6 do 12 m</t>
  </si>
  <si>
    <t>904552560</t>
  </si>
  <si>
    <t>-729989575</t>
  </si>
  <si>
    <t>762</t>
  </si>
  <si>
    <t>Konstrukce tesařské</t>
  </si>
  <si>
    <t>762083121</t>
  </si>
  <si>
    <t>Impregnace řeziva proti dřevokaznému hmyzu, houbám a plísním máčením třída ohrožení 1 a 2</t>
  </si>
  <si>
    <t>-2067719453</t>
  </si>
  <si>
    <t>762111811</t>
  </si>
  <si>
    <t>Demontáž stěn a příček z hraněného řeziva</t>
  </si>
  <si>
    <t>676030464</t>
  </si>
  <si>
    <t>762132811</t>
  </si>
  <si>
    <t>DeMontáž bednění svislých stěn z prken hoblovaných jednostranně</t>
  </si>
  <si>
    <t>-1987993563</t>
  </si>
  <si>
    <t>762331812</t>
  </si>
  <si>
    <t>Demontáž vázaných kcí krovů z hranolů průřezové pl přes 120 do 224 cm2</t>
  </si>
  <si>
    <t>-1607889535</t>
  </si>
  <si>
    <t>135</t>
  </si>
  <si>
    <t>762332132</t>
  </si>
  <si>
    <t>Montáž vázaných kcí krovů pravidelných z hraněného řeziva průřezové pl přes 120 do 224 cm2</t>
  </si>
  <si>
    <t>-48698069</t>
  </si>
  <si>
    <t>136</t>
  </si>
  <si>
    <t>60512132</t>
  </si>
  <si>
    <t>hranol stavební řezivo průřezu do 224cm2 přes dl 8m</t>
  </si>
  <si>
    <t>-1913856437</t>
  </si>
  <si>
    <t>137</t>
  </si>
  <si>
    <t>762332133</t>
  </si>
  <si>
    <t>Montáž vázaných kcí krovů pravidelných z hraněného řeziva průřezové pl přes 224 do 288 cm2</t>
  </si>
  <si>
    <t>-1712660705</t>
  </si>
  <si>
    <t>138</t>
  </si>
  <si>
    <t>60512136</t>
  </si>
  <si>
    <t>hranol stavební řezivo průřezu do 288cm2 dl 6-8m</t>
  </si>
  <si>
    <t>-1904911845</t>
  </si>
  <si>
    <t>139</t>
  </si>
  <si>
    <t>762341210</t>
  </si>
  <si>
    <t>Montáž bednění střech rovných a šikmých sklonu do 60° z hrubých prken na sraz tl do 32 mm</t>
  </si>
  <si>
    <t>-1704265903</t>
  </si>
  <si>
    <t>140</t>
  </si>
  <si>
    <t>60515111</t>
  </si>
  <si>
    <t>řezivo jehličnaté boční prkno 20-30mm</t>
  </si>
  <si>
    <t>42833010</t>
  </si>
  <si>
    <t>141</t>
  </si>
  <si>
    <t>762341670</t>
  </si>
  <si>
    <t>Montáž bednění štítových okapových říms z dřevotřískových na sraz</t>
  </si>
  <si>
    <t>600534310</t>
  </si>
  <si>
    <t>142</t>
  </si>
  <si>
    <t>60722253</t>
  </si>
  <si>
    <t>deska dřevotřísková surová 2070x2800mm tl 16mm</t>
  </si>
  <si>
    <t>-1396444829</t>
  </si>
  <si>
    <t>143</t>
  </si>
  <si>
    <t>762342214</t>
  </si>
  <si>
    <t>Montáž laťování na střechách jednoduchých sklonu do 60° osové vzdálenosti přes 150 do 360 mm</t>
  </si>
  <si>
    <t>-540819524</t>
  </si>
  <si>
    <t>144</t>
  </si>
  <si>
    <t>60514114</t>
  </si>
  <si>
    <t>řezivo jehličnaté lať impregnovaná dl 4 m</t>
  </si>
  <si>
    <t>-893287936</t>
  </si>
  <si>
    <t>145</t>
  </si>
  <si>
    <t>762342511</t>
  </si>
  <si>
    <t>Montáž kontralatí na podklad bez tepelné izolace</t>
  </si>
  <si>
    <t>-886156699</t>
  </si>
  <si>
    <t>146</t>
  </si>
  <si>
    <t>-1671006633</t>
  </si>
  <si>
    <t>147</t>
  </si>
  <si>
    <t>762342812</t>
  </si>
  <si>
    <t>Demontáž laťování střech z latí osové vzdálenosti do 0,50 m</t>
  </si>
  <si>
    <t>-1535005548</t>
  </si>
  <si>
    <t>148</t>
  </si>
  <si>
    <t>762343811</t>
  </si>
  <si>
    <t>Demontáž bednění okapů a štítových říms z prken</t>
  </si>
  <si>
    <t>983596209</t>
  </si>
  <si>
    <t>149</t>
  </si>
  <si>
    <t>762395000</t>
  </si>
  <si>
    <t>Spojovací prostředky krovů, bednění, laťování, nadstřešních konstrukcí</t>
  </si>
  <si>
    <t>-1428505207</t>
  </si>
  <si>
    <t>150</t>
  </si>
  <si>
    <t>762511137</t>
  </si>
  <si>
    <t>Podlahové kce podkladové z cementotřískových desek tl 24 mm na broušených na pero a drážku lepených</t>
  </si>
  <si>
    <t>1284017034</t>
  </si>
  <si>
    <t>151</t>
  </si>
  <si>
    <t>762511284</t>
  </si>
  <si>
    <t>Podlahové kce podkladové dvouvrstvé z desek OSB tl 2x15 mm broušených na pero a drážku lepených</t>
  </si>
  <si>
    <t>-254917301</t>
  </si>
  <si>
    <t>152</t>
  </si>
  <si>
    <t>762511294</t>
  </si>
  <si>
    <t>Podlahové kce podkladové dvouvrstvé z desek OSB tl 2x15 mm broušených na pero a drážku šroubovaných</t>
  </si>
  <si>
    <t>-293078943</t>
  </si>
  <si>
    <t>153</t>
  </si>
  <si>
    <t>762822120</t>
  </si>
  <si>
    <t>Montáž stropního trámu z hraněného řeziva průřezové pl přes 144 do 288 cm2 s výměnami</t>
  </si>
  <si>
    <t>673449109</t>
  </si>
  <si>
    <t>154</t>
  </si>
  <si>
    <t>60512135</t>
  </si>
  <si>
    <t>hranol stavební řezivo průřezu do 288cm2 do dl 6m</t>
  </si>
  <si>
    <t>-443699490</t>
  </si>
  <si>
    <t>155</t>
  </si>
  <si>
    <t>54825310</t>
  </si>
  <si>
    <t>kování tesařské trámová botka-třmen typ1 100x160x2,0mm</t>
  </si>
  <si>
    <t>-1530917559</t>
  </si>
  <si>
    <t>156</t>
  </si>
  <si>
    <t>762895000</t>
  </si>
  <si>
    <t>Spojovací prostředky pro montáž záklopu, stropnice a podbíjení</t>
  </si>
  <si>
    <t>-2023244088</t>
  </si>
  <si>
    <t>157</t>
  </si>
  <si>
    <t>998762102</t>
  </si>
  <si>
    <t>Přesun hmot tonážní pro kce tesařské v objektech v přes 6 do 12 m</t>
  </si>
  <si>
    <t>-2024659371</t>
  </si>
  <si>
    <t>158</t>
  </si>
  <si>
    <t>998762181</t>
  </si>
  <si>
    <t>Příplatek k přesunu hmot tonážní 762 prováděný bez použití mechanizace</t>
  </si>
  <si>
    <t>1372043706</t>
  </si>
  <si>
    <t>159</t>
  </si>
  <si>
    <t>763111431</t>
  </si>
  <si>
    <t>SDK příčka tl 100 mm profil CW+UW 50 desky 2xH2 12,5 s izolací EI 60 Rw do 51 dB</t>
  </si>
  <si>
    <t>477608994</t>
  </si>
  <si>
    <t>160</t>
  </si>
  <si>
    <t>763111437</t>
  </si>
  <si>
    <t>SDK příčka tl 150 mm profil CW+UW 100 desky 2xH2 12,5 s izolací EI 60 Rw do 56 dB</t>
  </si>
  <si>
    <t>-1623679683</t>
  </si>
  <si>
    <t>161</t>
  </si>
  <si>
    <t>763111717</t>
  </si>
  <si>
    <t>SDK příčka základní penetrační nátěr (oboustranně)</t>
  </si>
  <si>
    <t>1710883934</t>
  </si>
  <si>
    <t>162</t>
  </si>
  <si>
    <t>763112318</t>
  </si>
  <si>
    <t>SDK příčka mezibytová tl 255 mm zdvojený profil CW+UW 100 desky 2xA 12,5 s dvojitou izolací EI 60 Rw do 65 dB</t>
  </si>
  <si>
    <t>1374159688</t>
  </si>
  <si>
    <t>163</t>
  </si>
  <si>
    <t>763131431</t>
  </si>
  <si>
    <t>SDK podhled deska 1xDF 12,5 bez izolace dvouvrstvá spodní kce profil CD+UD REI do 90</t>
  </si>
  <si>
    <t>-4465258</t>
  </si>
  <si>
    <t>164</t>
  </si>
  <si>
    <t>763131471</t>
  </si>
  <si>
    <t>SDK podhled deska 1xDFH2 12,5 bez izolace dvouvrstvá spodní kce profil CD+UD REI do 90</t>
  </si>
  <si>
    <t>2047696795</t>
  </si>
  <si>
    <t>165</t>
  </si>
  <si>
    <t>763131714</t>
  </si>
  <si>
    <t>SDK podhled základní penetrační nátěr</t>
  </si>
  <si>
    <t>-371396035</t>
  </si>
  <si>
    <t>166</t>
  </si>
  <si>
    <t>763131751</t>
  </si>
  <si>
    <t>Montáž parotěsné zábrany do SDK podhledu</t>
  </si>
  <si>
    <t>-1507363126</t>
  </si>
  <si>
    <t>167</t>
  </si>
  <si>
    <t>28329276</t>
  </si>
  <si>
    <t>fólie PE vyztužená pro parotěsnou vrstvu (reakce na oheň - třída E) 140g/m2</t>
  </si>
  <si>
    <t>308958076</t>
  </si>
  <si>
    <t>168</t>
  </si>
  <si>
    <t>763164525</t>
  </si>
  <si>
    <t>SDK obklad kcí tvaru L š do 0,4 m desky 1xDFH2 12,5</t>
  </si>
  <si>
    <t>923905089</t>
  </si>
  <si>
    <t>169</t>
  </si>
  <si>
    <t>763732114</t>
  </si>
  <si>
    <t>Montáž střešní konstrukce v do 10 m z příhradových vazníků konstrukční dl přes 9 do 12,5 m</t>
  </si>
  <si>
    <t>-807312005</t>
  </si>
  <si>
    <t>170</t>
  </si>
  <si>
    <t>60512201</t>
  </si>
  <si>
    <t>příhradový vazník sedlový sušený neimpregnovaný dl do 12,5m</t>
  </si>
  <si>
    <t>182331734</t>
  </si>
  <si>
    <t>171</t>
  </si>
  <si>
    <t>763732115</t>
  </si>
  <si>
    <t>Montáž střešní konstrukce v do 10 m z příhradových vazníků konstrukční dl přes 12,5 do 15 m</t>
  </si>
  <si>
    <t>-1383142555</t>
  </si>
  <si>
    <t>172</t>
  </si>
  <si>
    <t>60512202</t>
  </si>
  <si>
    <t>příhradový vazník sedlový sušený neimpregnovaný dl do 15m</t>
  </si>
  <si>
    <t>651288207</t>
  </si>
  <si>
    <t>173</t>
  </si>
  <si>
    <t>763734112</t>
  </si>
  <si>
    <t>Montáž střešní konstrukce krokví, vaznic, ztužidel a zavětrování pl přes 50 do 150 cm2</t>
  </si>
  <si>
    <t>1808087545</t>
  </si>
  <si>
    <t>174</t>
  </si>
  <si>
    <t>61223260</t>
  </si>
  <si>
    <t>hranol konstrukční KVH lepený průřezu 40x60-280mm nepohledový</t>
  </si>
  <si>
    <t>-1546657770</t>
  </si>
  <si>
    <t>175</t>
  </si>
  <si>
    <t>998763101</t>
  </si>
  <si>
    <t>Přesun hmot tonážní pro dřevostavby v objektech v přes 6 do 12 m</t>
  </si>
  <si>
    <t>870233173</t>
  </si>
  <si>
    <t>176</t>
  </si>
  <si>
    <t>998763181</t>
  </si>
  <si>
    <t>Příplatek k přesunu hmot tonážní pro 763 dřevostavby prováděný bez použití mechanizace</t>
  </si>
  <si>
    <t>-1738258543</t>
  </si>
  <si>
    <t>764</t>
  </si>
  <si>
    <t>Konstrukce klempířské</t>
  </si>
  <si>
    <t>177</t>
  </si>
  <si>
    <t>764001821</t>
  </si>
  <si>
    <t>Demontáž krytiny ze svitků nebo tabulí do suti</t>
  </si>
  <si>
    <t>2139905600</t>
  </si>
  <si>
    <t>178</t>
  </si>
  <si>
    <t>764001861</t>
  </si>
  <si>
    <t>Demontáž hřebene z hřebenáčů do suti</t>
  </si>
  <si>
    <t>2122063011</t>
  </si>
  <si>
    <t>179</t>
  </si>
  <si>
    <t>764002801</t>
  </si>
  <si>
    <t>Demontáž závětrné lišty do suti</t>
  </si>
  <si>
    <t>-349478218</t>
  </si>
  <si>
    <t>180</t>
  </si>
  <si>
    <t>764002812</t>
  </si>
  <si>
    <t>Demontáž okapového plechu do suti v krytině skládané</t>
  </si>
  <si>
    <t>1600380084</t>
  </si>
  <si>
    <t>181</t>
  </si>
  <si>
    <t>764111405</t>
  </si>
  <si>
    <t>Krytina střechy rovné drážkováním ze svitků z Pz plechu rš 500 mm sklonu přes 60°</t>
  </si>
  <si>
    <t>-663510272</t>
  </si>
  <si>
    <t>182</t>
  </si>
  <si>
    <t>764212433</t>
  </si>
  <si>
    <t>Oplechování rovné okapové hrany z Pz plechu rš 250 mm</t>
  </si>
  <si>
    <t>116104160</t>
  </si>
  <si>
    <t>183</t>
  </si>
  <si>
    <t>764216603</t>
  </si>
  <si>
    <t>Oplechování rovných parapetů mechanicky kotvené z Pz s povrchovou úpravou rš 250 mm</t>
  </si>
  <si>
    <t>-844711338</t>
  </si>
  <si>
    <t>184</t>
  </si>
  <si>
    <t>764511602</t>
  </si>
  <si>
    <t>Žlab podokapní půlkruhový z Pz s povrchovou úpravou rš 330 mm</t>
  </si>
  <si>
    <t>1541114781</t>
  </si>
  <si>
    <t>185</t>
  </si>
  <si>
    <t>764511642</t>
  </si>
  <si>
    <t>Kotlík oválný (trychtýřový) pro podokapní žlaby z Pz s povrchovou úpravou 330/100 mm</t>
  </si>
  <si>
    <t>1324493555</t>
  </si>
  <si>
    <t>186</t>
  </si>
  <si>
    <t>764518622</t>
  </si>
  <si>
    <t>Svody kruhové včetně objímek, kolen, odskoků z Pz s povrchovou úpravou průměru 100 mm</t>
  </si>
  <si>
    <t>6591947</t>
  </si>
  <si>
    <t>187</t>
  </si>
  <si>
    <t>998764102</t>
  </si>
  <si>
    <t>Přesun hmot tonážní pro konstrukce klempířské v objektech v přes 6 do 12 m</t>
  </si>
  <si>
    <t>204297728</t>
  </si>
  <si>
    <t>188</t>
  </si>
  <si>
    <t>998764181</t>
  </si>
  <si>
    <t>Příplatek k přesunu hmot tonážní 764 prováděný bez použití mechanizace</t>
  </si>
  <si>
    <t>-1778884214</t>
  </si>
  <si>
    <t>765</t>
  </si>
  <si>
    <t>Krytina skládaná</t>
  </si>
  <si>
    <t>189</t>
  </si>
  <si>
    <t>765123013</t>
  </si>
  <si>
    <t>Krytina betonová drážková s povrchem se zvýšenou ochranou skládaná na sucho sklonu do 30°</t>
  </si>
  <si>
    <t>-1806741343</t>
  </si>
  <si>
    <t>190</t>
  </si>
  <si>
    <t>765123121</t>
  </si>
  <si>
    <t>Krytina betonová ochranná a větrávací mřížka okapové hrany</t>
  </si>
  <si>
    <t>1375460587</t>
  </si>
  <si>
    <t>191</t>
  </si>
  <si>
    <t>765123313</t>
  </si>
  <si>
    <t>Krytina betonová drážková hřeben provětrávaný z hřebenáčů s povrchem se zvýšenou ochranou</t>
  </si>
  <si>
    <t>-1725050072</t>
  </si>
  <si>
    <t>192</t>
  </si>
  <si>
    <t>765123513</t>
  </si>
  <si>
    <t>Krytina betonová drážková štítová hrana z tašek okrajových s povrchem se zvýšenou ochranou</t>
  </si>
  <si>
    <t>91130679</t>
  </si>
  <si>
    <t>193</t>
  </si>
  <si>
    <t>765125302</t>
  </si>
  <si>
    <t>Montáž střešního výlezu plochy jednotlivě přes 0,25 m2 pro betonovu krytinu</t>
  </si>
  <si>
    <t>-975476858</t>
  </si>
  <si>
    <t>194</t>
  </si>
  <si>
    <t>RMAT0001</t>
  </si>
  <si>
    <t>Střešní výlez nezateplený 60x60 cm</t>
  </si>
  <si>
    <t>-2091646412</t>
  </si>
  <si>
    <t>195</t>
  </si>
  <si>
    <t>765131801</t>
  </si>
  <si>
    <t>Demontáž vláknocementové skládané krytiny sklonu do 30° do suti</t>
  </si>
  <si>
    <t>-335607390</t>
  </si>
  <si>
    <t>196</t>
  </si>
  <si>
    <t>765131821</t>
  </si>
  <si>
    <t>Demontáž hřebene nebo nároží z hřebenáčů vláknocementové skládané krytiny sklonu do 30° do suti</t>
  </si>
  <si>
    <t>-1058478332</t>
  </si>
  <si>
    <t>197</t>
  </si>
  <si>
    <t>765191001</t>
  </si>
  <si>
    <t>Montáž pojistné hydroizolační nebo parotěsné fólie kladené ve sklonu do 20° lepením na bednění nebo izolaci</t>
  </si>
  <si>
    <t>-1164049230</t>
  </si>
  <si>
    <t>198</t>
  </si>
  <si>
    <t>28329036</t>
  </si>
  <si>
    <t>fólie kontaktní difuzně propustná pro doplňkovou hydroizolační vrstvu, třívrstvá mikroporézní PP 150g/m2 s integrovanou samolepící páskou</t>
  </si>
  <si>
    <t>734631568</t>
  </si>
  <si>
    <t>199</t>
  </si>
  <si>
    <t>765191013</t>
  </si>
  <si>
    <t>Montáž pojistné hydroizolační nebo parotěsné fólie kladené přes 20° volně na bednění nebo tepelnou izolaci</t>
  </si>
  <si>
    <t>1459631374</t>
  </si>
  <si>
    <t>200</t>
  </si>
  <si>
    <t>-2051868689</t>
  </si>
  <si>
    <t>201</t>
  </si>
  <si>
    <t>765192001</t>
  </si>
  <si>
    <t>Nouzové (provizorní) zakrytí střechy plachtou</t>
  </si>
  <si>
    <t>-653522175</t>
  </si>
  <si>
    <t>202</t>
  </si>
  <si>
    <t>765192811</t>
  </si>
  <si>
    <t>Demontáž střešního výlezu jakkékoliv plochy</t>
  </si>
  <si>
    <t>835319513</t>
  </si>
  <si>
    <t>203</t>
  </si>
  <si>
    <t>998765102</t>
  </si>
  <si>
    <t>Přesun hmot tonážní pro krytiny skládané v objektech v přes 6 do 12 m</t>
  </si>
  <si>
    <t>-1530203258</t>
  </si>
  <si>
    <t>204</t>
  </si>
  <si>
    <t>998765181</t>
  </si>
  <si>
    <t>Příplatek k přesunu hmot tonážní 765 prováděný bez použití mechanizace</t>
  </si>
  <si>
    <t>-1236545418</t>
  </si>
  <si>
    <t>205</t>
  </si>
  <si>
    <t>766231113</t>
  </si>
  <si>
    <t>Montáž sklápěcích půdních schodů</t>
  </si>
  <si>
    <t>-1272114525</t>
  </si>
  <si>
    <t>206</t>
  </si>
  <si>
    <t>55347587</t>
  </si>
  <si>
    <t>schody skládací protipož.,mech. z Al profilů, El 15 EW 60 TI, pro výšku max. 280cm, 11 schodnic 110x70cm</t>
  </si>
  <si>
    <t>91828877</t>
  </si>
  <si>
    <t>207</t>
  </si>
  <si>
    <t>766231121</t>
  </si>
  <si>
    <t>Montáž prostupového uzávěru k půdním schodům</t>
  </si>
  <si>
    <t>2089613070</t>
  </si>
  <si>
    <t>208</t>
  </si>
  <si>
    <t>61233174</t>
  </si>
  <si>
    <t>uzávěr prostupový protipožární s plechovým víkem s protipožární,protihlukovou a zateplovací vložkou</t>
  </si>
  <si>
    <t>1448644967</t>
  </si>
  <si>
    <t>209</t>
  </si>
  <si>
    <t>-1021224907</t>
  </si>
  <si>
    <t>210</t>
  </si>
  <si>
    <t>-973150084</t>
  </si>
  <si>
    <t>211</t>
  </si>
  <si>
    <t>967752815</t>
  </si>
  <si>
    <t>212</t>
  </si>
  <si>
    <t>1468879644</t>
  </si>
  <si>
    <t>213</t>
  </si>
  <si>
    <t>1361291870</t>
  </si>
  <si>
    <t>214</t>
  </si>
  <si>
    <t>766660411</t>
  </si>
  <si>
    <t>Montáž vchodových dveří jednokřídlových bez nadsvětlíku do zdiva</t>
  </si>
  <si>
    <t>-1949697589</t>
  </si>
  <si>
    <t>215</t>
  </si>
  <si>
    <t>61173202</t>
  </si>
  <si>
    <t>dveře jednokřídlé dřevěné plné max rozměru otvoru 2,42m2 bezpečnostní třídy RC2</t>
  </si>
  <si>
    <t>2130560176</t>
  </si>
  <si>
    <t>216</t>
  </si>
  <si>
    <t>1132300983</t>
  </si>
  <si>
    <t>217</t>
  </si>
  <si>
    <t>1993530047</t>
  </si>
  <si>
    <t>218</t>
  </si>
  <si>
    <t>493877608</t>
  </si>
  <si>
    <t>219</t>
  </si>
  <si>
    <t>-1050832417</t>
  </si>
  <si>
    <t>220</t>
  </si>
  <si>
    <t>-268248491</t>
  </si>
  <si>
    <t>221</t>
  </si>
  <si>
    <t>-130429269</t>
  </si>
  <si>
    <t>222</t>
  </si>
  <si>
    <t>-1273454082</t>
  </si>
  <si>
    <t>223</t>
  </si>
  <si>
    <t>-833874675</t>
  </si>
  <si>
    <t>224</t>
  </si>
  <si>
    <t>54914620</t>
  </si>
  <si>
    <t>kování dveřní vrchní klika včetně rozet a montážního materiálu R PZ nerez PK</t>
  </si>
  <si>
    <t>207525564</t>
  </si>
  <si>
    <t>225</t>
  </si>
  <si>
    <t>-800724383</t>
  </si>
  <si>
    <t>226</t>
  </si>
  <si>
    <t>-316246518</t>
  </si>
  <si>
    <t>227</t>
  </si>
  <si>
    <t>54964110</t>
  </si>
  <si>
    <t>vložka zámková cylindrická oboustranná</t>
  </si>
  <si>
    <t>-963539831</t>
  </si>
  <si>
    <t>228</t>
  </si>
  <si>
    <t>2132722418</t>
  </si>
  <si>
    <t>229</t>
  </si>
  <si>
    <t>54914110</t>
  </si>
  <si>
    <t>kování bezpečnostní R1, knoflík-klika R1 Cr</t>
  </si>
  <si>
    <t>-1960760568</t>
  </si>
  <si>
    <t>230</t>
  </si>
  <si>
    <t>766666933</t>
  </si>
  <si>
    <t>Výměna panikového madla bezpečnostních dveř</t>
  </si>
  <si>
    <t>-619942289</t>
  </si>
  <si>
    <t>231</t>
  </si>
  <si>
    <t>54914136</t>
  </si>
  <si>
    <t>kování panikové madlo/klika</t>
  </si>
  <si>
    <t>-2103929645</t>
  </si>
  <si>
    <t>232</t>
  </si>
  <si>
    <t>505087778</t>
  </si>
  <si>
    <t>233</t>
  </si>
  <si>
    <t>1318552983</t>
  </si>
  <si>
    <t>234</t>
  </si>
  <si>
    <t>766694122</t>
  </si>
  <si>
    <t>Montáž parapetních dřevěných nebo plastových š přes 30 cm dl přes 1,0 do 1,6 m</t>
  </si>
  <si>
    <t>-2115658463</t>
  </si>
  <si>
    <t>235</t>
  </si>
  <si>
    <t>60794105</t>
  </si>
  <si>
    <t>parapet dřevotřískový vnitřní povrch laminátový š 400mm</t>
  </si>
  <si>
    <t>-91885245</t>
  </si>
  <si>
    <t>236</t>
  </si>
  <si>
    <t>60794121</t>
  </si>
  <si>
    <t>koncovka PVC k parapetním dřevotřískovým deskám 600mm</t>
  </si>
  <si>
    <t>1133673412</t>
  </si>
  <si>
    <t>237</t>
  </si>
  <si>
    <t>766695213</t>
  </si>
  <si>
    <t>Montáž truhlářských prahů dveří jednokřídlových š přes 10 cm</t>
  </si>
  <si>
    <t>138797647</t>
  </si>
  <si>
    <t>238</t>
  </si>
  <si>
    <t>61187161</t>
  </si>
  <si>
    <t>práh dveřní dřevěný dubový tl 20mm dl 820mm š 150mm</t>
  </si>
  <si>
    <t>1324691339</t>
  </si>
  <si>
    <t>239</t>
  </si>
  <si>
    <t>998766102</t>
  </si>
  <si>
    <t>Přesun hmot tonážní pro kce truhlářské v objektech v přes 6 do 12 m</t>
  </si>
  <si>
    <t>-1378023459</t>
  </si>
  <si>
    <t>240</t>
  </si>
  <si>
    <t>1661117377</t>
  </si>
  <si>
    <t>241</t>
  </si>
  <si>
    <t>R01a</t>
  </si>
  <si>
    <t>Plastová okna se zasklením z trojskla</t>
  </si>
  <si>
    <t>1706857631</t>
  </si>
  <si>
    <t>242</t>
  </si>
  <si>
    <t>R01b</t>
  </si>
  <si>
    <t>Plastové dveře se zasklením z trojskla</t>
  </si>
  <si>
    <t>-1221830878</t>
  </si>
  <si>
    <t>767</t>
  </si>
  <si>
    <t>Konstrukce zámečnické</t>
  </si>
  <si>
    <t>243</t>
  </si>
  <si>
    <t>767163221</t>
  </si>
  <si>
    <t>Montáž přímého kovového zábradlí z dílců do betonu konstrukce na schodišti</t>
  </si>
  <si>
    <t>-967765383</t>
  </si>
  <si>
    <t>244</t>
  </si>
  <si>
    <t>55342284</t>
  </si>
  <si>
    <t>zábradlí s hranatým sloupkem a hranatými pruty s horním kotvením</t>
  </si>
  <si>
    <t>-2138761856</t>
  </si>
  <si>
    <t>245</t>
  </si>
  <si>
    <t>767165111</t>
  </si>
  <si>
    <t>Montáž zábradlí rovného madla z trubek nebo tenkostěnných profilů šroubovaného</t>
  </si>
  <si>
    <t>763762312</t>
  </si>
  <si>
    <t>246</t>
  </si>
  <si>
    <t>RMAT0002</t>
  </si>
  <si>
    <t>nerezové zábradlí na stěnu, nerezové madlo pr. 42,4 mm, kulaté držáky, délka 100 cm</t>
  </si>
  <si>
    <t>-2041341166</t>
  </si>
  <si>
    <t>247</t>
  </si>
  <si>
    <t>767851104</t>
  </si>
  <si>
    <t>Montáž lávek komínových - kompletní celé lávky</t>
  </si>
  <si>
    <t>878434060</t>
  </si>
  <si>
    <t>248</t>
  </si>
  <si>
    <t>55344680</t>
  </si>
  <si>
    <t>lávka komínová 250x1000mm</t>
  </si>
  <si>
    <t>-2034706699</t>
  </si>
  <si>
    <t>249</t>
  </si>
  <si>
    <t>55344688</t>
  </si>
  <si>
    <t>šroub k lávce komínová sada 4 kusy</t>
  </si>
  <si>
    <t>sada</t>
  </si>
  <si>
    <t>48129853</t>
  </si>
  <si>
    <t>250</t>
  </si>
  <si>
    <t>55344690</t>
  </si>
  <si>
    <t>spojka lávky komínové sada 2 kusy</t>
  </si>
  <si>
    <t>213289677</t>
  </si>
  <si>
    <t>251</t>
  </si>
  <si>
    <t>998767102</t>
  </si>
  <si>
    <t>Přesun hmot tonážní pro zámečnické konstrukce v objektech v přes 6 do 12 m</t>
  </si>
  <si>
    <t>-1635027242</t>
  </si>
  <si>
    <t>252</t>
  </si>
  <si>
    <t>998767181</t>
  </si>
  <si>
    <t>Příplatek k přesunu hmot tonážní 767 prováděný bez použití mechanizace</t>
  </si>
  <si>
    <t>653214502</t>
  </si>
  <si>
    <t>253</t>
  </si>
  <si>
    <t>2105396421</t>
  </si>
  <si>
    <t>254</t>
  </si>
  <si>
    <t>1269422777</t>
  </si>
  <si>
    <t>255</t>
  </si>
  <si>
    <t>2110892435</t>
  </si>
  <si>
    <t>256</t>
  </si>
  <si>
    <t>771574114</t>
  </si>
  <si>
    <t>Montáž podlah keramických hladkých lepených flexibilním lepidlem přes 19 do 22 ks/m2</t>
  </si>
  <si>
    <t>-773880590</t>
  </si>
  <si>
    <t>257</t>
  </si>
  <si>
    <t>59761604</t>
  </si>
  <si>
    <t>dlažba keramická hutná hladká do interiéru přes 19 do 22ks/m2</t>
  </si>
  <si>
    <t>1569384781</t>
  </si>
  <si>
    <t>258</t>
  </si>
  <si>
    <t>634737700</t>
  </si>
  <si>
    <t>259</t>
  </si>
  <si>
    <t>-385154574</t>
  </si>
  <si>
    <t>260</t>
  </si>
  <si>
    <t>-166231753</t>
  </si>
  <si>
    <t>261</t>
  </si>
  <si>
    <t>998771102</t>
  </si>
  <si>
    <t>Přesun hmot tonážní pro podlahy z dlaždic v objektech v přes 6 do 12 m</t>
  </si>
  <si>
    <t>-1317563270</t>
  </si>
  <si>
    <t>262</t>
  </si>
  <si>
    <t>-1447423757</t>
  </si>
  <si>
    <t>776</t>
  </si>
  <si>
    <t>Podlahy povlakové</t>
  </si>
  <si>
    <t>263</t>
  </si>
  <si>
    <t>776111115</t>
  </si>
  <si>
    <t>Broušení podkladu povlakových podlah před litím stěrky</t>
  </si>
  <si>
    <t>1733529274</t>
  </si>
  <si>
    <t>264</t>
  </si>
  <si>
    <t>776111311</t>
  </si>
  <si>
    <t>Vysátí podkladu povlakových podlah</t>
  </si>
  <si>
    <t>162259584</t>
  </si>
  <si>
    <t>265</t>
  </si>
  <si>
    <t>776121112</t>
  </si>
  <si>
    <t>Vodou ředitelná penetrace savého podkladu povlakových podlah</t>
  </si>
  <si>
    <t>2099203794</t>
  </si>
  <si>
    <t>266</t>
  </si>
  <si>
    <t>776141112</t>
  </si>
  <si>
    <t>Vyrovnání podkladu povlakových podlah stěrkou pevnosti 20 MPa tl přes 3 do 5 mm</t>
  </si>
  <si>
    <t>2043160946</t>
  </si>
  <si>
    <t>267</t>
  </si>
  <si>
    <t>776221111</t>
  </si>
  <si>
    <t>Lepení pásů z PVC standardním lepidlem</t>
  </si>
  <si>
    <t>1842103049</t>
  </si>
  <si>
    <t>268</t>
  </si>
  <si>
    <t>28411151</t>
  </si>
  <si>
    <t>PVC vinyl heterogenní zátěžová tl 2.00mm nášlapná vrstva 0.70mm, hořlavost Bfl-s1, třída zátěže 34/43, útlum 4dB, bodová zátěž  ≤ 0.10mm, protiskluznost R10</t>
  </si>
  <si>
    <t>1748876814</t>
  </si>
  <si>
    <t>269</t>
  </si>
  <si>
    <t>776411111</t>
  </si>
  <si>
    <t>Montáž obvodových soklíků výšky do 80 mm</t>
  </si>
  <si>
    <t>-1472381432</t>
  </si>
  <si>
    <t>270</t>
  </si>
  <si>
    <t>28411003</t>
  </si>
  <si>
    <t>lišta soklová PVC 30x30mm</t>
  </si>
  <si>
    <t>-744297630</t>
  </si>
  <si>
    <t>271</t>
  </si>
  <si>
    <t>776421211</t>
  </si>
  <si>
    <t>Montáž schodišťových samolepících lišt</t>
  </si>
  <si>
    <t>1421739073</t>
  </si>
  <si>
    <t>272</t>
  </si>
  <si>
    <t>28342169</t>
  </si>
  <si>
    <t>hrana schodová z PVC 45x30x3mm</t>
  </si>
  <si>
    <t>-1820096121</t>
  </si>
  <si>
    <t>273</t>
  </si>
  <si>
    <t>776421311</t>
  </si>
  <si>
    <t>Montáž přechodových samolepících lišt</t>
  </si>
  <si>
    <t>-1707517960</t>
  </si>
  <si>
    <t>274</t>
  </si>
  <si>
    <t>59054130</t>
  </si>
  <si>
    <t>profil přechodový nerezový samolepící 35mm</t>
  </si>
  <si>
    <t>1761439444</t>
  </si>
  <si>
    <t>275</t>
  </si>
  <si>
    <t>776991111</t>
  </si>
  <si>
    <t>Spárování silikonem</t>
  </si>
  <si>
    <t>194431688</t>
  </si>
  <si>
    <t>276</t>
  </si>
  <si>
    <t>776991121</t>
  </si>
  <si>
    <t>Základní čištění nově položených podlahovin vysátím a setřením vlhkým mopem</t>
  </si>
  <si>
    <t>-1915971791</t>
  </si>
  <si>
    <t>277</t>
  </si>
  <si>
    <t>998776102</t>
  </si>
  <si>
    <t>Přesun hmot tonážní pro podlahy povlakové v objektech v přes 6 do 12 m</t>
  </si>
  <si>
    <t>1461273849</t>
  </si>
  <si>
    <t>278</t>
  </si>
  <si>
    <t>998776181</t>
  </si>
  <si>
    <t>Příplatek k přesunu hmot tonážní 776 prováděný bez použití mechanizace</t>
  </si>
  <si>
    <t>904664726</t>
  </si>
  <si>
    <t>279</t>
  </si>
  <si>
    <t>1896961813</t>
  </si>
  <si>
    <t>280</t>
  </si>
  <si>
    <t>1028877360</t>
  </si>
  <si>
    <t>281</t>
  </si>
  <si>
    <t>552901062</t>
  </si>
  <si>
    <t>282</t>
  </si>
  <si>
    <t>781474112</t>
  </si>
  <si>
    <t>Montáž obkladů vnitřních keramických hladkých přes 9 do 12 ks/m2 lepených flexibilním lepidlem</t>
  </si>
  <si>
    <t>697645897</t>
  </si>
  <si>
    <t>283</t>
  </si>
  <si>
    <t>59761026</t>
  </si>
  <si>
    <t>obklad keramický hladký do 12ks/m2</t>
  </si>
  <si>
    <t>1079824464</t>
  </si>
  <si>
    <t>284</t>
  </si>
  <si>
    <t>-741707806</t>
  </si>
  <si>
    <t>285</t>
  </si>
  <si>
    <t>998781102</t>
  </si>
  <si>
    <t>Přesun hmot tonážní pro obklady keramické v objektech v přes 6 do 12 m</t>
  </si>
  <si>
    <t>-616760308</t>
  </si>
  <si>
    <t>286</t>
  </si>
  <si>
    <t>604649877</t>
  </si>
  <si>
    <t>783</t>
  </si>
  <si>
    <t>Dokončovací práce - nátěry</t>
  </si>
  <si>
    <t>287</t>
  </si>
  <si>
    <t>783213011</t>
  </si>
  <si>
    <t>Napouštěcí jednonásobný syntetický biocidní nátěr tesařských prvků nezabudovaných do konstrukce</t>
  </si>
  <si>
    <t>1999795994</t>
  </si>
  <si>
    <t>288</t>
  </si>
  <si>
    <t>783214101VL01</t>
  </si>
  <si>
    <t>Základní jednonásobný syntetický nátěr tesařských konstrukcí</t>
  </si>
  <si>
    <t>-665891884</t>
  </si>
  <si>
    <t>289</t>
  </si>
  <si>
    <t>783217101VL01</t>
  </si>
  <si>
    <t>Krycí jednonásobný syntetický nátěr tesařských konstrukcí</t>
  </si>
  <si>
    <t>2125692472</t>
  </si>
  <si>
    <t>290</t>
  </si>
  <si>
    <t>-123043489</t>
  </si>
  <si>
    <t>291</t>
  </si>
  <si>
    <t>-1789461944</t>
  </si>
  <si>
    <t>292</t>
  </si>
  <si>
    <t>-332830519</t>
  </si>
  <si>
    <t>293</t>
  </si>
  <si>
    <t>-472424142</t>
  </si>
  <si>
    <t>294</t>
  </si>
  <si>
    <t>-614929626</t>
  </si>
  <si>
    <t>295</t>
  </si>
  <si>
    <t>293954259</t>
  </si>
  <si>
    <t>296</t>
  </si>
  <si>
    <t>-1351967049</t>
  </si>
  <si>
    <t>787</t>
  </si>
  <si>
    <t>Dokončovací práce - zasklívání</t>
  </si>
  <si>
    <t>297</t>
  </si>
  <si>
    <t>787100802</t>
  </si>
  <si>
    <t>Vysklívání stěn, příček, balkónového zábradlí, výtahových šachet pl přes 1 do 3 m2 skla plochého</t>
  </si>
  <si>
    <t>-1808572100</t>
  </si>
  <si>
    <t>02 - ZTI</t>
  </si>
  <si>
    <t xml:space="preserve">    5 - Komunikace pozemní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</si>
  <si>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</si>
  <si>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</si>
  <si>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</si>
  <si>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</si>
  <si>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</si>
  <si>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113106023</t>
  </si>
  <si>
    <t>Rozebrání dlažeb při překopech komunikací pro pěší ze zámkové dlažby ručně</t>
  </si>
  <si>
    <t>-532789075</t>
  </si>
  <si>
    <t>113107423</t>
  </si>
  <si>
    <t>Odstranění podkladu z kameniva drceného tl přes 200 do 300 mm při překopech strojně pl do 15 m2</t>
  </si>
  <si>
    <t>782318589</t>
  </si>
  <si>
    <t>113204111</t>
  </si>
  <si>
    <t>Vytrhání obrub záhonových</t>
  </si>
  <si>
    <t>196851625</t>
  </si>
  <si>
    <t>132151103</t>
  </si>
  <si>
    <t>Hloubení rýh nezapažených š do 800 mm v hornině třídy těžitelnosti I skupiny 1 a 2 objem do 100 m3 strojně</t>
  </si>
  <si>
    <t>1101846999</t>
  </si>
  <si>
    <t>162551108</t>
  </si>
  <si>
    <t>Vodorovné přemístění přes 2 500 do 3000 m výkopku/sypaniny z horniny třídy těžitelnosti I skupiny 1 až 3</t>
  </si>
  <si>
    <t>-1872020799</t>
  </si>
  <si>
    <t>-1913087436</t>
  </si>
  <si>
    <t>1564283554</t>
  </si>
  <si>
    <t>167151101</t>
  </si>
  <si>
    <t>Nakládání výkopku z hornin třídy těžitelnosti I skupiny 1 až 3 do 100 m3</t>
  </si>
  <si>
    <t>-940852251</t>
  </si>
  <si>
    <t>74032655</t>
  </si>
  <si>
    <t>1699279793</t>
  </si>
  <si>
    <t>174151101</t>
  </si>
  <si>
    <t>Zásyp jam, šachet rýh nebo kolem objektů sypaninou se zhutněním</t>
  </si>
  <si>
    <t>1516403877</t>
  </si>
  <si>
    <t>-336468165</t>
  </si>
  <si>
    <t>Komunikace pozemní</t>
  </si>
  <si>
    <t>564750101</t>
  </si>
  <si>
    <t>Podklad z kameniva hrubého drceného vel. 16-32 mm plochy do 100 m2 tl 150 mm</t>
  </si>
  <si>
    <t>1533390757</t>
  </si>
  <si>
    <t>564751101</t>
  </si>
  <si>
    <t>Podklad z kameniva hrubého drceného vel. 32-63 mm plochy do 100 m2 tl 150 mm</t>
  </si>
  <si>
    <t>-971160088</t>
  </si>
  <si>
    <t>566901242</t>
  </si>
  <si>
    <t>Vyspravení podkladu po překopech inženýrských sítí plochy přes 15 m2 kamenivem hrubým drceným tl. 150 mm</t>
  </si>
  <si>
    <t>-1633406711</t>
  </si>
  <si>
    <t>572141111</t>
  </si>
  <si>
    <t>Vyrovnání povrchu dosavadních krytů asfaltovým betonem ACO (AB) tl přes 20 do 40 mm</t>
  </si>
  <si>
    <t>-7892982</t>
  </si>
  <si>
    <t>572141112</t>
  </si>
  <si>
    <t>Vyrovnání povrchu dosavadních krytů asfaltovým betonem ACO (AB) tl přes 40 do 60 mm</t>
  </si>
  <si>
    <t>-14209494</t>
  </si>
  <si>
    <t>596212210</t>
  </si>
  <si>
    <t>Kladení zámkové dlažby pozemních komunikací ručně tl 80 mm skupiny A pl do 50 m2</t>
  </si>
  <si>
    <t>-2147098068</t>
  </si>
  <si>
    <t>612315111</t>
  </si>
  <si>
    <t>Vápenná hladká omítka rýh ve stěnách š do 150 mm</t>
  </si>
  <si>
    <t>-446384916</t>
  </si>
  <si>
    <t>Trubní vedení</t>
  </si>
  <si>
    <t>871171141</t>
  </si>
  <si>
    <t>Montáž potrubí z PE100 SDR 11 otevřený výkop svařovaných na tupo D 40 x 3,7 mm</t>
  </si>
  <si>
    <t>-758646183</t>
  </si>
  <si>
    <t>28613171</t>
  </si>
  <si>
    <t>trubka vodovodní PE100 SDR11 se signalizační vrstvou 40x3,7mm</t>
  </si>
  <si>
    <t>1758910682</t>
  </si>
  <si>
    <t>871225201</t>
  </si>
  <si>
    <t>Montáž kanalizačního potrubí z PE SDR11 otevřený výkop svařovaných elektrotvarovkou D 63x5,8 mm</t>
  </si>
  <si>
    <t>495387267</t>
  </si>
  <si>
    <t>28613382</t>
  </si>
  <si>
    <t>potrubí kanalizační tlakové PE100 SDR11 návin se signalizační vrstvou 63x5,8mm</t>
  </si>
  <si>
    <t>-134657228</t>
  </si>
  <si>
    <t>871263121</t>
  </si>
  <si>
    <t>Montáž kanalizačního potrubí z PVC těsněné gumovým kroužkem otevřený výkop sklon do 20 % DN 110</t>
  </si>
  <si>
    <t>-1467003239</t>
  </si>
  <si>
    <t>28611113</t>
  </si>
  <si>
    <t>trubka kanalizační PVC DN 110x1000mm SN4</t>
  </si>
  <si>
    <t>532518190</t>
  </si>
  <si>
    <t>871273121</t>
  </si>
  <si>
    <t>Montáž kanalizačního potrubí z PVC těsněné gumovým kroužkem otevřený výkop sklon do 20 % DN 125</t>
  </si>
  <si>
    <t>-1817704785</t>
  </si>
  <si>
    <t>28611126</t>
  </si>
  <si>
    <t>trubka kanalizační PVC DN 125x1000mm SN4</t>
  </si>
  <si>
    <t>1398279956</t>
  </si>
  <si>
    <t>871313121</t>
  </si>
  <si>
    <t>Montáž kanalizačního potrubí z PVC těsněné gumovým kroužkem otevřený výkop sklon do 20 % DN 160</t>
  </si>
  <si>
    <t>532109925</t>
  </si>
  <si>
    <t>28611131</t>
  </si>
  <si>
    <t>trubka kanalizační PVC DN 160x1000mm SN4</t>
  </si>
  <si>
    <t>1321519413</t>
  </si>
  <si>
    <t>877171112</t>
  </si>
  <si>
    <t>Montáž elektrokolen 90° na vodovodním potrubí z PE trub d 40</t>
  </si>
  <si>
    <t>196256754</t>
  </si>
  <si>
    <t>28653053</t>
  </si>
  <si>
    <t>elektrokoleno 90° PE 100 D 40mm</t>
  </si>
  <si>
    <t>-1817868046</t>
  </si>
  <si>
    <t>877215210</t>
  </si>
  <si>
    <t>Montáž elektrokolen 45° na kanalizačním potrubí z PE trub d 63</t>
  </si>
  <si>
    <t>-1587587280</t>
  </si>
  <si>
    <t>28614946</t>
  </si>
  <si>
    <t>elektrokoleno 45° PE 100 PN16 D 63mm</t>
  </si>
  <si>
    <t>1611085124</t>
  </si>
  <si>
    <t>877315211VL01</t>
  </si>
  <si>
    <t>Montáž tvarovek z tvrdého PVC-systém KG jednoosé</t>
  </si>
  <si>
    <t>475370692</t>
  </si>
  <si>
    <t>28611506VL01</t>
  </si>
  <si>
    <t>Tvarovka</t>
  </si>
  <si>
    <t>-1357370121</t>
  </si>
  <si>
    <t>877315221VL01</t>
  </si>
  <si>
    <t>Montáž tvarovek z tvrdého PVC-systém KG dvouosé</t>
  </si>
  <si>
    <t>653384798</t>
  </si>
  <si>
    <t>28615555VL01</t>
  </si>
  <si>
    <t>tvarovka</t>
  </si>
  <si>
    <t>-1876988441</t>
  </si>
  <si>
    <t>877355121VL</t>
  </si>
  <si>
    <t>Výřez a montáž na potrubí z kanalizačních trub z PVC DN 200</t>
  </si>
  <si>
    <t>573277279</t>
  </si>
  <si>
    <t>891181112</t>
  </si>
  <si>
    <t>Montáž vodovodních šoupátek otevřený výkop DN 40</t>
  </si>
  <si>
    <t>-102358202</t>
  </si>
  <si>
    <t>42273544</t>
  </si>
  <si>
    <t>pás navrtávací se závitovým výstupem z tvárné litiny pro vodovodní PE a PVC potrubí 75-6/4”</t>
  </si>
  <si>
    <t>-217496785</t>
  </si>
  <si>
    <t>42221422</t>
  </si>
  <si>
    <t>šoupátko přípojkové přímé DN 32 ISO/vnější závit PN16, 40x2"</t>
  </si>
  <si>
    <t>933089021</t>
  </si>
  <si>
    <t>42291053</t>
  </si>
  <si>
    <t>souprava zemní pro navrtávací pas se šoupátkem Rd 1,5m</t>
  </si>
  <si>
    <t>1289406388</t>
  </si>
  <si>
    <t>892241111</t>
  </si>
  <si>
    <t>Tlaková zkouška vodou potrubí DN do 80</t>
  </si>
  <si>
    <t>-1140999238</t>
  </si>
  <si>
    <t>892312121</t>
  </si>
  <si>
    <t>Tlaková zkouška vzduchem potrubí DN 150 těsnícím vakem ucpávkovým</t>
  </si>
  <si>
    <t>úsek</t>
  </si>
  <si>
    <t>-1214536751</t>
  </si>
  <si>
    <t>899722111</t>
  </si>
  <si>
    <t>Krytí potrubí z plastů výstražnou fólií z PVC 20 cm</t>
  </si>
  <si>
    <t>-1042274898</t>
  </si>
  <si>
    <t>916331112</t>
  </si>
  <si>
    <t>Osazení zahradního obrubníku betonového do lože z betonu s boční opěrou</t>
  </si>
  <si>
    <t>-486246122</t>
  </si>
  <si>
    <t>919732211</t>
  </si>
  <si>
    <t>Styčná spára napojení nového živičného povrchu na stávající za tepla š 15 mm hl 25 mm s prořezáním</t>
  </si>
  <si>
    <t>-991710823</t>
  </si>
  <si>
    <t>971033241</t>
  </si>
  <si>
    <t>Vybourání otvorů ve zdivu cihelném pl do 0,0225 m2 na MVC nebo MV tl do 300 mm</t>
  </si>
  <si>
    <t>1296670892</t>
  </si>
  <si>
    <t>Poznámka k položce:_x000D_
nika pro umístění HUV</t>
  </si>
  <si>
    <t>974031121</t>
  </si>
  <si>
    <t>Vysekání rýh ve zdivu cihelném hl do 30 mm š do 30 mm</t>
  </si>
  <si>
    <t>-597483531</t>
  </si>
  <si>
    <t>974031153</t>
  </si>
  <si>
    <t>Vysekání rýh ve zdivu cihelném hl do 100 mm š do 100 mm</t>
  </si>
  <si>
    <t>551993602</t>
  </si>
  <si>
    <t>977151113</t>
  </si>
  <si>
    <t>Jádrové vrty diamantovými korunkami do stavebních materiálů D přes 40 do 50 mm</t>
  </si>
  <si>
    <t>716714681</t>
  </si>
  <si>
    <t>977151212</t>
  </si>
  <si>
    <t>Jádrové vrty dovrchní diamantovými korunkami do stavebních materiálů D přes 35 do 40 mm</t>
  </si>
  <si>
    <t>-1384176118</t>
  </si>
  <si>
    <t>977151221</t>
  </si>
  <si>
    <t>Jádrové vrty dovrchní diamantovými korunkami do stavebních materiálů D přes 110 do 120 mm</t>
  </si>
  <si>
    <t>1898963031</t>
  </si>
  <si>
    <t>979021111</t>
  </si>
  <si>
    <t>Očištění vybouraných obrubníků a krajníků zahradních při překopech inženýrských sítí</t>
  </si>
  <si>
    <t>1597822393</t>
  </si>
  <si>
    <t>979051121</t>
  </si>
  <si>
    <t>Očištění zámkových dlaždic se spárováním z kameniva těženého při překopech inženýrských sítí</t>
  </si>
  <si>
    <t>2102626607</t>
  </si>
  <si>
    <t>997013111</t>
  </si>
  <si>
    <t>Vnitrostaveništní doprava suti a vybouraných hmot pro budovy v do 6 m s použitím mechanizace</t>
  </si>
  <si>
    <t>-350241500</t>
  </si>
  <si>
    <t>278465516</t>
  </si>
  <si>
    <t>-710118197</t>
  </si>
  <si>
    <t>Poznámka k položce:_x000D_
příplatek k odvozu za dalších 29 km</t>
  </si>
  <si>
    <t>1229350165</t>
  </si>
  <si>
    <t>998225111</t>
  </si>
  <si>
    <t>Přesun hmot pro pozemní komunikace s krytem z kamene, monolitickým betonovým nebo živičným</t>
  </si>
  <si>
    <t>2078562183</t>
  </si>
  <si>
    <t>721</t>
  </si>
  <si>
    <t>Zdravotechnika - vnitřní kanalizace</t>
  </si>
  <si>
    <t>721174024</t>
  </si>
  <si>
    <t>Potrubí kanalizační z PP odpadní DN 75</t>
  </si>
  <si>
    <t>-677583726</t>
  </si>
  <si>
    <t>721174025</t>
  </si>
  <si>
    <t>Potrubí kanalizační z PP odpadní DN 110</t>
  </si>
  <si>
    <t>492362668</t>
  </si>
  <si>
    <t>721174043</t>
  </si>
  <si>
    <t>Potrubí kanalizační z PP připojovací DN 50</t>
  </si>
  <si>
    <t>-647157865</t>
  </si>
  <si>
    <t>721174044</t>
  </si>
  <si>
    <t>Potrubí kanalizační z PP připojovací DN 75</t>
  </si>
  <si>
    <t>-1257550332</t>
  </si>
  <si>
    <t>721174045</t>
  </si>
  <si>
    <t>Potrubí kanalizační z PP připojovací DN 110</t>
  </si>
  <si>
    <t>93091863</t>
  </si>
  <si>
    <t>721273153</t>
  </si>
  <si>
    <t>Hlavice ventilační polypropylen PP DN 110</t>
  </si>
  <si>
    <t>232010792</t>
  </si>
  <si>
    <t>721290111</t>
  </si>
  <si>
    <t>Zkouška těsnosti potrubí kanalizace vodou do DN 125</t>
  </si>
  <si>
    <t>406595817</t>
  </si>
  <si>
    <t>998721101</t>
  </si>
  <si>
    <t>Přesun hmot tonážní pro vnitřní kanalizace v objektech v do 6 m</t>
  </si>
  <si>
    <t>1040450062</t>
  </si>
  <si>
    <t>722</t>
  </si>
  <si>
    <t>Zdravotechnika - vnitřní vodovod</t>
  </si>
  <si>
    <t>722130105</t>
  </si>
  <si>
    <t>Potrubí pro zavodněný systém ocelové hladké pozinkované spojované lisováním D 35x1,5 mm</t>
  </si>
  <si>
    <t>1086378188</t>
  </si>
  <si>
    <t>722174004</t>
  </si>
  <si>
    <t>Potrubí vodovodní plastové PPR svar polyfúze PN 16 D 32x4,4 mm</t>
  </si>
  <si>
    <t>-1503095343</t>
  </si>
  <si>
    <t>722181222</t>
  </si>
  <si>
    <t>Ochrana vodovodního potrubí přilepenými termoizolačními trubicemi z PE tl přes 6 do 9 mm DN přes 22 do 45 mm</t>
  </si>
  <si>
    <t>1377807690</t>
  </si>
  <si>
    <t>722181252</t>
  </si>
  <si>
    <t>Ochrana vodovodního potrubí přilepenými termoizolačními trubicemi z PE tl přes 20 do 25 mm DN přes 22 do 45 mm</t>
  </si>
  <si>
    <t>439462317</t>
  </si>
  <si>
    <t>722231074</t>
  </si>
  <si>
    <t>Ventil zpětný mosazný G 1" PN 10 do 110°C se dvěma závity</t>
  </si>
  <si>
    <t>2085632071</t>
  </si>
  <si>
    <t>722231141</t>
  </si>
  <si>
    <t>Ventil závitový pojistný rohový G 1/2"</t>
  </si>
  <si>
    <t>-1109283908</t>
  </si>
  <si>
    <t>722239103</t>
  </si>
  <si>
    <t>Montáž armatur vodovodních se dvěma závity G 1"</t>
  </si>
  <si>
    <t>-1251314319</t>
  </si>
  <si>
    <t>55114128</t>
  </si>
  <si>
    <t>kohout kulový PN 35 T 185°C chromovaný 1" červený</t>
  </si>
  <si>
    <t>601577790</t>
  </si>
  <si>
    <t>722239104</t>
  </si>
  <si>
    <t>Montáž armatur vodovodních se dvěma závity G 5/4"</t>
  </si>
  <si>
    <t>-1120778913</t>
  </si>
  <si>
    <t>55114130</t>
  </si>
  <si>
    <t>kohout kulový PN 35 T 185°C chromovaný 1"1/4 červený</t>
  </si>
  <si>
    <t>-1695504379</t>
  </si>
  <si>
    <t>722262213</t>
  </si>
  <si>
    <t>Vodoměr závitový jednovtokový suchoběžný do 40°C G 3/4"x 130 mm Qn 1,5 m3/h horizontální</t>
  </si>
  <si>
    <t>2071956630</t>
  </si>
  <si>
    <t>722262225</t>
  </si>
  <si>
    <t>Vodoměr závitový jednovtokový suchoběžný dálkový odečet do 40°C G 1/2"x 110 R80 Qn 1,6 m3/h horizont</t>
  </si>
  <si>
    <t>2064017767</t>
  </si>
  <si>
    <t>722270102</t>
  </si>
  <si>
    <t>Sestava vodoměrová závitová G 1"</t>
  </si>
  <si>
    <t>1065089816</t>
  </si>
  <si>
    <t>722290226VL01</t>
  </si>
  <si>
    <t>Zkouška těsnosti vodovodního potrubí vnitřního</t>
  </si>
  <si>
    <t>844451302</t>
  </si>
  <si>
    <t>722290234</t>
  </si>
  <si>
    <t>Proplach a dezinfekce vodovodního potrubí DN do 80</t>
  </si>
  <si>
    <t>1933274594</t>
  </si>
  <si>
    <t>998722101</t>
  </si>
  <si>
    <t>Přesun hmot tonážní pro vnitřní vodovod v objektech v do 6 m</t>
  </si>
  <si>
    <t>1247092854</t>
  </si>
  <si>
    <t>725</t>
  </si>
  <si>
    <t>Zdravotechnika - zařizovací předměty</t>
  </si>
  <si>
    <t>725112022</t>
  </si>
  <si>
    <t>Klozet keramický závěsný na nosné stěny s hlubokým splachováním odpad vodorovný</t>
  </si>
  <si>
    <t>638402679</t>
  </si>
  <si>
    <t>725211602</t>
  </si>
  <si>
    <t>Umyvadlo keramické bílé šířky 550 mm bez krytu na sifon připevněné na stěnu šrouby</t>
  </si>
  <si>
    <t>-988114713</t>
  </si>
  <si>
    <t>725241513</t>
  </si>
  <si>
    <t>Vanička sprchová keramická čtvercová 900x900 mm</t>
  </si>
  <si>
    <t>-1979267343</t>
  </si>
  <si>
    <t>725244653</t>
  </si>
  <si>
    <t>Zástěna sprchová rohová polorámová skleněná tl. 6 mm dveře otvíravé dvoukřídlové vstup z rohu na vaničku 900x900 mm</t>
  </si>
  <si>
    <t>1780145819</t>
  </si>
  <si>
    <t>725311121</t>
  </si>
  <si>
    <t>Dřez jednoduchý nerezový se zápachovou uzávěrkou s odkapávací plochou 560x480 mm a miskou</t>
  </si>
  <si>
    <t>-2017804655</t>
  </si>
  <si>
    <t>725532120</t>
  </si>
  <si>
    <t>Elektrický ohřívač zásobníkový akumulační závěsný svislý 125 l / 2 kW</t>
  </si>
  <si>
    <t>289419682</t>
  </si>
  <si>
    <t>725813111</t>
  </si>
  <si>
    <t>Ventil rohový bez připojovací trubičky nebo flexi hadičky G 1/2"</t>
  </si>
  <si>
    <t>219817973</t>
  </si>
  <si>
    <t>725813112</t>
  </si>
  <si>
    <t>Ventil rohový pračkový G 3/4"</t>
  </si>
  <si>
    <t>-1058841774</t>
  </si>
  <si>
    <t>725821312</t>
  </si>
  <si>
    <t>Baterie dřezová nástěnná páková s otáčivým kulatým ústím a délkou ramínka 210 mm</t>
  </si>
  <si>
    <t>-615998492</t>
  </si>
  <si>
    <t>725822611</t>
  </si>
  <si>
    <t>Baterie umyvadlová stojánková páková bez výpusti</t>
  </si>
  <si>
    <t>-147811994</t>
  </si>
  <si>
    <t>725841312</t>
  </si>
  <si>
    <t>Baterie sprchová nástěnná páková</t>
  </si>
  <si>
    <t>377208907</t>
  </si>
  <si>
    <t>725861101</t>
  </si>
  <si>
    <t>Zápachová uzávěrka pro umyvadla DN 32</t>
  </si>
  <si>
    <t>-1217476168</t>
  </si>
  <si>
    <t>725862103</t>
  </si>
  <si>
    <t>Zápachová uzávěrka pro dřezy DN 40/50</t>
  </si>
  <si>
    <t>-494202358</t>
  </si>
  <si>
    <t>725865311</t>
  </si>
  <si>
    <t>Zápachová uzávěrka sprchových van DN 40/50 s kulovým kloubem na odtoku</t>
  </si>
  <si>
    <t>-561055324</t>
  </si>
  <si>
    <t>732490102</t>
  </si>
  <si>
    <t>Montáž sifonu pro odvod kondenzátu kotle</t>
  </si>
  <si>
    <t>1472477215</t>
  </si>
  <si>
    <t>48481003</t>
  </si>
  <si>
    <t>sifon pro odvod kondenzátu</t>
  </si>
  <si>
    <t>919131754</t>
  </si>
  <si>
    <t>998725101</t>
  </si>
  <si>
    <t>Přesun hmot tonážní pro zařizovací předměty v objektech v do 6 m</t>
  </si>
  <si>
    <t>-2134534700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</si>
  <si>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</si>
  <si>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</si>
  <si>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</si>
  <si>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</si>
  <si>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331404372</t>
  </si>
  <si>
    <t>998726112</t>
  </si>
  <si>
    <t>Přesun hmot tonážní pro instalační prefabrikáty v objektech v přes 6 do 12 m</t>
  </si>
  <si>
    <t>-1043574288</t>
  </si>
  <si>
    <t>03 - Elektroinstalace</t>
  </si>
  <si>
    <t>D1 - 1.  ELEKTROINSTALACE</t>
  </si>
  <si>
    <t>1.  ELEKTROINSTALACE</t>
  </si>
  <si>
    <t>MAT004</t>
  </si>
  <si>
    <t>Zvonkové tlačítko + vnitřní zvonek</t>
  </si>
  <si>
    <t>ks</t>
  </si>
  <si>
    <t>1090709258</t>
  </si>
  <si>
    <t>Pol1</t>
  </si>
  <si>
    <t>Krabice přístrojová hl. 42mm pro vícenásobné rámečky</t>
  </si>
  <si>
    <t>-132751575</t>
  </si>
  <si>
    <t>Pol10</t>
  </si>
  <si>
    <t>Lišta vkládací LV 40x20     vč. krytů a ohybů</t>
  </si>
  <si>
    <t>1375804835</t>
  </si>
  <si>
    <t>Pol11</t>
  </si>
  <si>
    <t>Lišta vkládací LH 40x40       vč. krytů a ohybů</t>
  </si>
  <si>
    <t>863869394</t>
  </si>
  <si>
    <t>Pol12</t>
  </si>
  <si>
    <t>Svorkovnice hlavního pospojování PAS</t>
  </si>
  <si>
    <t>-498016026</t>
  </si>
  <si>
    <t>Pol13</t>
  </si>
  <si>
    <t>Kabel CYKY 3Cx1.5</t>
  </si>
  <si>
    <t>-268416889</t>
  </si>
  <si>
    <t>Pol14</t>
  </si>
  <si>
    <t>Kabel CYKY 3Cx2.5</t>
  </si>
  <si>
    <t>1140428608</t>
  </si>
  <si>
    <t>Pol15</t>
  </si>
  <si>
    <t>Kabel CYKY 5Cx1.5</t>
  </si>
  <si>
    <t>864168279</t>
  </si>
  <si>
    <t>Pol16</t>
  </si>
  <si>
    <t>Kabel CYKY 5Cx4</t>
  </si>
  <si>
    <t>1480047893</t>
  </si>
  <si>
    <t>Pol19</t>
  </si>
  <si>
    <t>Vodič CY 4</t>
  </si>
  <si>
    <t>-1314862904</t>
  </si>
  <si>
    <t>Pol2</t>
  </si>
  <si>
    <t>Krabice rozvodná s víčkem a se svorkovnicí     hl. 42mm</t>
  </si>
  <si>
    <t>498739687</t>
  </si>
  <si>
    <t>Pol20</t>
  </si>
  <si>
    <t>Vodič CYA 16</t>
  </si>
  <si>
    <t>-2064025769</t>
  </si>
  <si>
    <t>Pol21</t>
  </si>
  <si>
    <t>Kabel JYTY 2x1</t>
  </si>
  <si>
    <t>-586630472</t>
  </si>
  <si>
    <t>Pol22</t>
  </si>
  <si>
    <t>Šňůra H05RR-F 3x1,5</t>
  </si>
  <si>
    <t>65000454</t>
  </si>
  <si>
    <t>Pol23</t>
  </si>
  <si>
    <t>Šňůra  H05RR-F 5x1,5</t>
  </si>
  <si>
    <t>1897992442</t>
  </si>
  <si>
    <t>Pol26</t>
  </si>
  <si>
    <t>Svítidlo LED 26W</t>
  </si>
  <si>
    <t>708697744</t>
  </si>
  <si>
    <t>Pol27</t>
  </si>
  <si>
    <t>Svítidlo LED 44W, 5148lm, IP40</t>
  </si>
  <si>
    <t>-954730215</t>
  </si>
  <si>
    <t>Pol28</t>
  </si>
  <si>
    <t>Svítidlo LED 34W</t>
  </si>
  <si>
    <t>58271890</t>
  </si>
  <si>
    <t>Pol3</t>
  </si>
  <si>
    <t>Krabice 205x255x68mm</t>
  </si>
  <si>
    <t>-1635254495</t>
  </si>
  <si>
    <t>Pol36</t>
  </si>
  <si>
    <t>Vypínač jednopólovy 10A  komplet  bílý</t>
  </si>
  <si>
    <t>406601582</t>
  </si>
  <si>
    <t>Pol38</t>
  </si>
  <si>
    <t>Přepínač sériový 10A  komplet  bílý</t>
  </si>
  <si>
    <t>-1059125116</t>
  </si>
  <si>
    <t>Pol39</t>
  </si>
  <si>
    <t>Přepínač křížový 10A  komplet  bílý</t>
  </si>
  <si>
    <t>-229790131</t>
  </si>
  <si>
    <t>Pol4</t>
  </si>
  <si>
    <t>Krabice rozvodná IP55 98 x 98 x 61mm</t>
  </si>
  <si>
    <t>-1597098702</t>
  </si>
  <si>
    <t>Pol40</t>
  </si>
  <si>
    <t>Zásuvka domovní 230V/16A  komplet  bílá</t>
  </si>
  <si>
    <t>-535151713</t>
  </si>
  <si>
    <t>Pol41</t>
  </si>
  <si>
    <t>Tlačítkový ovladač na omítku se sklem - TOTAL STOP -</t>
  </si>
  <si>
    <t>2017947518</t>
  </si>
  <si>
    <t>Pol44</t>
  </si>
  <si>
    <t>Zapojení ventilátoru</t>
  </si>
  <si>
    <t>-652447116</t>
  </si>
  <si>
    <t>Pol45</t>
  </si>
  <si>
    <t>Hmoždinka do 10mm</t>
  </si>
  <si>
    <t>1413839962</t>
  </si>
  <si>
    <t>Pol46</t>
  </si>
  <si>
    <t>Montáž a zapojení rozvaděče R</t>
  </si>
  <si>
    <t>1976696628</t>
  </si>
  <si>
    <t>MAT</t>
  </si>
  <si>
    <t>Rozvodnice elektroměrová vč. jističů - viz PD část elektroinstalace</t>
  </si>
  <si>
    <t>komplet</t>
  </si>
  <si>
    <t>-387146474</t>
  </si>
  <si>
    <t>Pol47</t>
  </si>
  <si>
    <t>Montáž a zapojení rozvaděče R1</t>
  </si>
  <si>
    <t>2133116949</t>
  </si>
  <si>
    <t>MAT002</t>
  </si>
  <si>
    <t>Rozvodnice jištění R1 vč. jističů - viz PD část elektroinstalace</t>
  </si>
  <si>
    <t>637084784</t>
  </si>
  <si>
    <t>Pol5</t>
  </si>
  <si>
    <t>Odvíčkování a zavíčkování krabice - závit</t>
  </si>
  <si>
    <t>454761169</t>
  </si>
  <si>
    <t>Pol50</t>
  </si>
  <si>
    <t>Vypnutí vedení, zajištění, opětné zapnutí</t>
  </si>
  <si>
    <t>-846240229</t>
  </si>
  <si>
    <t>Pol6</t>
  </si>
  <si>
    <t>Odvíčkování a zavíčkování krabice - 4 šrouby</t>
  </si>
  <si>
    <t>-1348557297</t>
  </si>
  <si>
    <t>Pol60</t>
  </si>
  <si>
    <t>Hromosvod vč uzemnění</t>
  </si>
  <si>
    <t>-1156852767</t>
  </si>
  <si>
    <t>Pol61</t>
  </si>
  <si>
    <t>Dvojzásuvka domovní 230V/16A  komplet  bílá</t>
  </si>
  <si>
    <t>-815024186</t>
  </si>
  <si>
    <t>Pol63</t>
  </si>
  <si>
    <t>Svítidlo IP44 s integrovaným čidlem</t>
  </si>
  <si>
    <t>-287881191</t>
  </si>
  <si>
    <t>Pol64</t>
  </si>
  <si>
    <t>Svítidlo nástěnné IP20</t>
  </si>
  <si>
    <t>1631394219</t>
  </si>
  <si>
    <t>Pol65</t>
  </si>
  <si>
    <t>Vodič CY 10</t>
  </si>
  <si>
    <t>-1525382966</t>
  </si>
  <si>
    <t>Pol66</t>
  </si>
  <si>
    <t>Montáž a zapojení rozvaděče RTČ</t>
  </si>
  <si>
    <t>-1911752983</t>
  </si>
  <si>
    <t>MAT003</t>
  </si>
  <si>
    <t>Rozvodnice RTČ vč. jističů - viz PD část elektroinstalace</t>
  </si>
  <si>
    <t>-650618472</t>
  </si>
  <si>
    <t>Pol67</t>
  </si>
  <si>
    <t>Zapojení tepelného čerpadla</t>
  </si>
  <si>
    <t>1612771850</t>
  </si>
  <si>
    <t>Pol68</t>
  </si>
  <si>
    <t>datový rozvaděč</t>
  </si>
  <si>
    <t>512</t>
  </si>
  <si>
    <t>-1299158544</t>
  </si>
  <si>
    <t>Pol69</t>
  </si>
  <si>
    <t>switch 8M,napájení,svorky,propoje</t>
  </si>
  <si>
    <t>98745774</t>
  </si>
  <si>
    <t>Pol7</t>
  </si>
  <si>
    <t>Trubka ohebná PVC FXP 16mm</t>
  </si>
  <si>
    <t>126201515</t>
  </si>
  <si>
    <t>Pol70</t>
  </si>
  <si>
    <t>montáž</t>
  </si>
  <si>
    <t>-1194905890</t>
  </si>
  <si>
    <t>Pol71</t>
  </si>
  <si>
    <t>ftp cat 5e</t>
  </si>
  <si>
    <t>107481372</t>
  </si>
  <si>
    <t>pol72</t>
  </si>
  <si>
    <t>-1299530478</t>
  </si>
  <si>
    <t>pol73</t>
  </si>
  <si>
    <t>datová zá. 2xRJ 45</t>
  </si>
  <si>
    <t>1384515266</t>
  </si>
  <si>
    <t>pol74</t>
  </si>
  <si>
    <t>1242877567</t>
  </si>
  <si>
    <t>pol75</t>
  </si>
  <si>
    <t>proměření kabeláže + protokol</t>
  </si>
  <si>
    <t>-1141251871</t>
  </si>
  <si>
    <t>pol76</t>
  </si>
  <si>
    <t>WIFI router</t>
  </si>
  <si>
    <t>-725985259</t>
  </si>
  <si>
    <t>pol77</t>
  </si>
  <si>
    <t>Venkovní dozorovací jednotka</t>
  </si>
  <si>
    <t>-1161549258</t>
  </si>
  <si>
    <t>pol78</t>
  </si>
  <si>
    <t>Vnitřní dozorovací jednotka</t>
  </si>
  <si>
    <t>127906271</t>
  </si>
  <si>
    <t>Pol8</t>
  </si>
  <si>
    <t>Trubka ohebná PVC FXP 25mm</t>
  </si>
  <si>
    <t>1512789637</t>
  </si>
  <si>
    <t>pol80</t>
  </si>
  <si>
    <t>kabel žlab NKZI 62x50 včetně přísl.</t>
  </si>
  <si>
    <t>-1815971707</t>
  </si>
  <si>
    <t>pol81</t>
  </si>
  <si>
    <t>2100917820</t>
  </si>
  <si>
    <t>pol82</t>
  </si>
  <si>
    <t>ochrn. Trubka 1225</t>
  </si>
  <si>
    <t>1331503385</t>
  </si>
  <si>
    <t>pol83</t>
  </si>
  <si>
    <t>-92965957</t>
  </si>
  <si>
    <t>Pol84</t>
  </si>
  <si>
    <t xml:space="preserve">demontáž stávajícíc ele.instal. Rozvadů </t>
  </si>
  <si>
    <t>hod</t>
  </si>
  <si>
    <t>-764059356</t>
  </si>
  <si>
    <t>Pol9</t>
  </si>
  <si>
    <t>Lišta vkládací LV 17x17     vč. krytů a ohybů</t>
  </si>
  <si>
    <t>1454874600</t>
  </si>
  <si>
    <t>565962811</t>
  </si>
  <si>
    <t>-1910896335</t>
  </si>
  <si>
    <t>974031142</t>
  </si>
  <si>
    <t>Vysekání rýh ve zdivu cihelném hl do 70 mm š do 70 mm</t>
  </si>
  <si>
    <t>-1826733448</t>
  </si>
  <si>
    <t>-1989977942</t>
  </si>
  <si>
    <t>9823487</t>
  </si>
  <si>
    <t>-1764418678</t>
  </si>
  <si>
    <t>1485671094</t>
  </si>
  <si>
    <t>04 -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</si>
  <si>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</si>
  <si>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</si>
  <si>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</si>
  <si>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</si>
  <si>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</si>
  <si>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611315111</t>
  </si>
  <si>
    <t>Vápenná hladká omítka rýh ve stropech š do 150 mm</t>
  </si>
  <si>
    <t>214994906</t>
  </si>
  <si>
    <t>417917340</t>
  </si>
  <si>
    <t>997013151</t>
  </si>
  <si>
    <t>Vnitrostaveništní doprava suti a vybouraných hmot pro budovy v do 6 m s omezením mechanizace</t>
  </si>
  <si>
    <t>2093219481</t>
  </si>
  <si>
    <t>-1638029921</t>
  </si>
  <si>
    <t>-2074951290</t>
  </si>
  <si>
    <t>-1213781920</t>
  </si>
  <si>
    <t>998017001</t>
  </si>
  <si>
    <t>Přesun hmot s omezením mechanizace pro budovy v do 6 m</t>
  </si>
  <si>
    <t>-549513207</t>
  </si>
  <si>
    <t>731</t>
  </si>
  <si>
    <t>Ústřední vytápění - kotelny</t>
  </si>
  <si>
    <t>731251116VL01</t>
  </si>
  <si>
    <t>Kotel ocelový elektrický závěsný přímotopný o výkonu do 15 kW</t>
  </si>
  <si>
    <t>-914800125</t>
  </si>
  <si>
    <t>998731101</t>
  </si>
  <si>
    <t>Přesun hmot tonážní pro kotelny v objektech v do 6 m</t>
  </si>
  <si>
    <t>-1105660525</t>
  </si>
  <si>
    <t>998731181</t>
  </si>
  <si>
    <t>Příplatek k přesunu hmot tonážní 731 prováděný bez použití mechanizace</t>
  </si>
  <si>
    <t>-1359937806</t>
  </si>
  <si>
    <t>732</t>
  </si>
  <si>
    <t>Ústřední vytápění - strojovny</t>
  </si>
  <si>
    <t>732231004</t>
  </si>
  <si>
    <t>Akumulační nádrž bez přípravy TUV bez výměníku PN 0,3 o objemu 300 l</t>
  </si>
  <si>
    <t>-1562203008</t>
  </si>
  <si>
    <t>732331616</t>
  </si>
  <si>
    <t>Nádoba tlaková expanzní pro topnou a chladicí soustavu s membránou závitové připojení PN 0,6 o objemu 50 l</t>
  </si>
  <si>
    <t>-1936265988</t>
  </si>
  <si>
    <t>732522011VL01</t>
  </si>
  <si>
    <t>Tepelné čerpadlo vzduch/voda pro vytápění venkovní jednotka - specifikace viz PD</t>
  </si>
  <si>
    <t>1484771483</t>
  </si>
  <si>
    <t>732522133VL01</t>
  </si>
  <si>
    <t>Řídící jednotka NIBE SMO 40</t>
  </si>
  <si>
    <t>-895469318</t>
  </si>
  <si>
    <t>732523103</t>
  </si>
  <si>
    <t>Konzoly na zateplenou stěnu pro tepelné čerpadlo</t>
  </si>
  <si>
    <t>1225353442</t>
  </si>
  <si>
    <t>998732102</t>
  </si>
  <si>
    <t>Přesun hmot tonážní pro strojovny v objektech v přes 6 do 12 m</t>
  </si>
  <si>
    <t>1804347802</t>
  </si>
  <si>
    <t>998732181</t>
  </si>
  <si>
    <t>Příplatek k přesunu hmot tonážní 732 prováděný bez použití mechanizace</t>
  </si>
  <si>
    <t>1492773356</t>
  </si>
  <si>
    <t>733</t>
  </si>
  <si>
    <t>Ústřední vytápění - rozvodné potrubí</t>
  </si>
  <si>
    <t>733223104</t>
  </si>
  <si>
    <t>Potrubí měděné tvrdé spojované měkkým pájením D 22x1</t>
  </si>
  <si>
    <t>790452887</t>
  </si>
  <si>
    <t>733291101</t>
  </si>
  <si>
    <t>Zkouška těsnosti potrubí měděné do D 35x1,5</t>
  </si>
  <si>
    <t>-1933320617</t>
  </si>
  <si>
    <t>733811252</t>
  </si>
  <si>
    <t>Ochrana potrubí ústředního vytápění termoizolačními trubicemi z PE tl do 25 mm DN do 45 mm</t>
  </si>
  <si>
    <t>1188107638</t>
  </si>
  <si>
    <t>998733102</t>
  </si>
  <si>
    <t>Přesun hmot tonážní pro rozvody potrubí v objektech v přes 6 do 12 m</t>
  </si>
  <si>
    <t>2027078415</t>
  </si>
  <si>
    <t>734</t>
  </si>
  <si>
    <t>Ústřední vytápění - armatury</t>
  </si>
  <si>
    <t>734211119</t>
  </si>
  <si>
    <t>Ventil závitový odvzdušňovací G 3/8 PN 14 do 120°C automatický</t>
  </si>
  <si>
    <t>177528444</t>
  </si>
  <si>
    <t>734220103</t>
  </si>
  <si>
    <t>Ventil závitový regulační přímý G 5/4 PN 20 do 100°C vyvažovací</t>
  </si>
  <si>
    <t>406275692</t>
  </si>
  <si>
    <t>734221682</t>
  </si>
  <si>
    <t>Termostatická hlavice kapalinová PN 10 do 110°C otopných těles VK</t>
  </si>
  <si>
    <t>1176134516</t>
  </si>
  <si>
    <t>734242413</t>
  </si>
  <si>
    <t>Ventil závitový zpětný přímý G 3/4 PN 16 do 110°C</t>
  </si>
  <si>
    <t>2070543908</t>
  </si>
  <si>
    <t>734261333</t>
  </si>
  <si>
    <t>Šroubení topenářské rohové G 1/2 PN 16 do 120°C</t>
  </si>
  <si>
    <t>-1216519323</t>
  </si>
  <si>
    <t>734291123</t>
  </si>
  <si>
    <t>Kohout plnící a vypouštěcí G 1/2 PN 10 do 90°C závitový</t>
  </si>
  <si>
    <t>-1939632120</t>
  </si>
  <si>
    <t>734292714</t>
  </si>
  <si>
    <t>Kohout kulový přímý G 3/4 PN 42 do 185°C vnitřní závit</t>
  </si>
  <si>
    <t>-1694372433</t>
  </si>
  <si>
    <t>734295023</t>
  </si>
  <si>
    <t>Směšovací ventil otopných a chladicích systémů závitový třícestný G 5/4" se servomotorem</t>
  </si>
  <si>
    <t>738577412</t>
  </si>
  <si>
    <t>734411101</t>
  </si>
  <si>
    <t>Teploměr technický s pevným stonkem a jímkou zadní připojení průměr 63 mm délky 50 mm</t>
  </si>
  <si>
    <t>1505755390</t>
  </si>
  <si>
    <t>998734101</t>
  </si>
  <si>
    <t>Přesun hmot tonážní pro armatury v objektech v do 6 m</t>
  </si>
  <si>
    <t>-693970291</t>
  </si>
  <si>
    <t>735</t>
  </si>
  <si>
    <t>Ústřední vytápění - otopná tělesa</t>
  </si>
  <si>
    <t>735152533</t>
  </si>
  <si>
    <t>Otopné těleso panelové VK dvoudeskové 2 přídavné přestupní plochy výška/délka 400/600 mm výkon 730 W</t>
  </si>
  <si>
    <t>-1940139791</t>
  </si>
  <si>
    <t>735152535</t>
  </si>
  <si>
    <t>Otopné těleso panelové VK dvoudeskové 2 přídavné přestupní plochy výška/délka 400/800 mm výkon 973 W</t>
  </si>
  <si>
    <t>1069718571</t>
  </si>
  <si>
    <t>735152539</t>
  </si>
  <si>
    <t>Otopné těleso panelové VK dvoudeskové 2 přídavné přestupní plochy výška/délka 400/1200 mm výkon 1459 W</t>
  </si>
  <si>
    <t>-1972027327</t>
  </si>
  <si>
    <t>735152540</t>
  </si>
  <si>
    <t>Otopné těleso panelové VK dvoudeskové 2 přídavné přestupní plochy výška/délka 400/1400 mm výkon 1702 W</t>
  </si>
  <si>
    <t>-1107633158</t>
  </si>
  <si>
    <t>735152544</t>
  </si>
  <si>
    <t>Otopné těleso panelové VK dvoudeskové 2 přídavné přestupní plochy výška/délka 400/2300 mm výkon 2797 W</t>
  </si>
  <si>
    <t>1982715259</t>
  </si>
  <si>
    <t>735164272</t>
  </si>
  <si>
    <t>Otopné těleso trubkové elektrické přímotopné výška/délka 1810/600 mm</t>
  </si>
  <si>
    <t>-1185976068</t>
  </si>
  <si>
    <t>998735102</t>
  </si>
  <si>
    <t>Přesun hmot tonážní pro otopná tělesa v objektech v přes 6 do 12 m</t>
  </si>
  <si>
    <t>526823691</t>
  </si>
  <si>
    <t>998735181</t>
  </si>
  <si>
    <t>Příplatek k přesunu hmot tonážní 735 prováděný bez použití mechanizace</t>
  </si>
  <si>
    <t>1378009004</t>
  </si>
  <si>
    <t>05 - VRN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</si>
  <si>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</si>
  <si>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</si>
  <si>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</si>
  <si>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</si>
  <si>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Vedlejší rozpočtové náklady</t>
  </si>
  <si>
    <t>VRN3</t>
  </si>
  <si>
    <t>030001000</t>
  </si>
  <si>
    <t>1024</t>
  </si>
  <si>
    <t>1602163404</t>
  </si>
  <si>
    <t>VRN6</t>
  </si>
  <si>
    <t>060001000</t>
  </si>
  <si>
    <t>1015352385</t>
  </si>
  <si>
    <t>VRN7</t>
  </si>
  <si>
    <t>070001000</t>
  </si>
  <si>
    <t>1832285154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</si>
</sst>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1" fillId="4" borderId="0" xfId="0" applyFont="1" applyFill="1" applyAlignment="1">
      <alignment horizontal="left" vertical="center"/>
    </xf>
    <xf numFmtId="4" fontId="21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/>
  </sheetViews>
  <sheetFormatPr defaultRowHeight="14.5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 x14ac:dyDescent="0.2"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204" t="s">
        <v>14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6"/>
      <c r="BE5" s="201" t="s">
        <v>15</v>
      </c>
      <c r="BS5" s="13" t="s">
        <v>6</v>
      </c>
    </row>
    <row r="6" spans="1:74" ht="37" customHeight="1" x14ac:dyDescent="0.2">
      <c r="B6" s="16"/>
      <c r="D6" s="22" t="s">
        <v>16</v>
      </c>
      <c r="K6" s="206" t="s">
        <v>17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6"/>
      <c r="BE6" s="202"/>
      <c r="BS6" s="13" t="s">
        <v>6</v>
      </c>
    </row>
    <row r="7" spans="1:74" ht="12" customHeight="1" x14ac:dyDescent="0.2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202"/>
      <c r="BS7" s="13" t="s">
        <v>6</v>
      </c>
    </row>
    <row r="8" spans="1:74" ht="12" customHeight="1" x14ac:dyDescent="0.2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202"/>
      <c r="BS8" s="13" t="s">
        <v>6</v>
      </c>
    </row>
    <row r="9" spans="1:74" ht="14.4" customHeight="1" x14ac:dyDescent="0.2">
      <c r="B9" s="16"/>
      <c r="AR9" s="16"/>
      <c r="BE9" s="202"/>
      <c r="BS9" s="13" t="s">
        <v>6</v>
      </c>
    </row>
    <row r="10" spans="1:74" ht="12" customHeight="1" x14ac:dyDescent="0.2">
      <c r="B10" s="16"/>
      <c r="D10" s="23" t="s">
        <v>24</v>
      </c>
      <c r="AK10" s="23" t="s">
        <v>25</v>
      </c>
      <c r="AN10" s="21" t="s">
        <v>1</v>
      </c>
      <c r="AR10" s="16"/>
      <c r="BE10" s="202"/>
      <c r="BS10" s="13" t="s">
        <v>6</v>
      </c>
    </row>
    <row r="11" spans="1:74" ht="18.5" customHeight="1" x14ac:dyDescent="0.2">
      <c r="B11" s="16"/>
      <c r="E11" s="21" t="s">
        <v>26</v>
      </c>
      <c r="AK11" s="23" t="s">
        <v>27</v>
      </c>
      <c r="AN11" s="21" t="s">
        <v>1</v>
      </c>
      <c r="AR11" s="16"/>
      <c r="BE11" s="202"/>
      <c r="BS11" s="13" t="s">
        <v>6</v>
      </c>
    </row>
    <row r="12" spans="1:74" ht="7" customHeight="1" x14ac:dyDescent="0.2">
      <c r="B12" s="16"/>
      <c r="AR12" s="16"/>
      <c r="BE12" s="202"/>
      <c r="BS12" s="13" t="s">
        <v>6</v>
      </c>
    </row>
    <row r="13" spans="1:74" ht="12" customHeight="1" x14ac:dyDescent="0.2">
      <c r="B13" s="16"/>
      <c r="D13" s="23" t="s">
        <v>28</v>
      </c>
      <c r="AK13" s="23" t="s">
        <v>25</v>
      </c>
      <c r="AN13" s="25" t="s">
        <v>29</v>
      </c>
      <c r="AR13" s="16"/>
      <c r="BE13" s="202"/>
      <c r="BS13" s="13" t="s">
        <v>6</v>
      </c>
    </row>
    <row r="14" spans="1:74" ht="12.5" x14ac:dyDescent="0.2">
      <c r="B14" s="16"/>
      <c r="E14" s="207" t="s">
        <v>29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3" t="s">
        <v>27</v>
      </c>
      <c r="AN14" s="25" t="s">
        <v>29</v>
      </c>
      <c r="AR14" s="16"/>
      <c r="BE14" s="202"/>
      <c r="BS14" s="13" t="s">
        <v>6</v>
      </c>
    </row>
    <row r="15" spans="1:74" ht="7" customHeight="1" x14ac:dyDescent="0.2">
      <c r="B15" s="16"/>
      <c r="AR15" s="16"/>
      <c r="BE15" s="202"/>
      <c r="BS15" s="13" t="s">
        <v>4</v>
      </c>
    </row>
    <row r="16" spans="1:74" ht="12" customHeight="1" x14ac:dyDescent="0.2">
      <c r="B16" s="16"/>
      <c r="D16" s="23" t="s">
        <v>30</v>
      </c>
      <c r="AK16" s="23" t="s">
        <v>25</v>
      </c>
      <c r="AN16" s="21" t="s">
        <v>1</v>
      </c>
      <c r="AR16" s="16"/>
      <c r="BE16" s="202"/>
      <c r="BS16" s="13" t="s">
        <v>4</v>
      </c>
    </row>
    <row r="17" spans="2:71" ht="18.5" customHeight="1" x14ac:dyDescent="0.2">
      <c r="B17" s="16"/>
      <c r="E17" s="21" t="s">
        <v>31</v>
      </c>
      <c r="AK17" s="23" t="s">
        <v>27</v>
      </c>
      <c r="AN17" s="21" t="s">
        <v>1</v>
      </c>
      <c r="AR17" s="16"/>
      <c r="BE17" s="202"/>
      <c r="BS17" s="13" t="s">
        <v>32</v>
      </c>
    </row>
    <row r="18" spans="2:71" ht="7" customHeight="1" x14ac:dyDescent="0.2">
      <c r="B18" s="16"/>
      <c r="AR18" s="16"/>
      <c r="BE18" s="202"/>
      <c r="BS18" s="13" t="s">
        <v>6</v>
      </c>
    </row>
    <row r="19" spans="2:71" ht="12" customHeight="1" x14ac:dyDescent="0.2">
      <c r="B19" s="16"/>
      <c r="D19" s="23" t="s">
        <v>33</v>
      </c>
      <c r="AK19" s="23" t="s">
        <v>25</v>
      </c>
      <c r="AN19" s="21" t="s">
        <v>1</v>
      </c>
      <c r="AR19" s="16"/>
      <c r="BE19" s="202"/>
      <c r="BS19" s="13" t="s">
        <v>6</v>
      </c>
    </row>
    <row r="20" spans="2:71" ht="18.5" customHeight="1" x14ac:dyDescent="0.2">
      <c r="B20" s="16"/>
      <c r="E20" s="21" t="s">
        <v>31</v>
      </c>
      <c r="AK20" s="23" t="s">
        <v>27</v>
      </c>
      <c r="AN20" s="21" t="s">
        <v>1</v>
      </c>
      <c r="AR20" s="16"/>
      <c r="BE20" s="202"/>
      <c r="BS20" s="13" t="s">
        <v>32</v>
      </c>
    </row>
    <row r="21" spans="2:71" ht="7" customHeight="1" x14ac:dyDescent="0.2">
      <c r="B21" s="16"/>
      <c r="AR21" s="16"/>
      <c r="BE21" s="202"/>
    </row>
    <row r="22" spans="2:71" ht="12" customHeight="1" x14ac:dyDescent="0.2">
      <c r="B22" s="16"/>
      <c r="D22" s="23" t="s">
        <v>34</v>
      </c>
      <c r="AR22" s="16"/>
      <c r="BE22" s="202"/>
    </row>
    <row r="23" spans="2:71" ht="16.5" customHeight="1" x14ac:dyDescent="0.2">
      <c r="B23" s="16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6"/>
      <c r="BE23" s="202"/>
    </row>
    <row r="24" spans="2:71" ht="7" customHeight="1" x14ac:dyDescent="0.2">
      <c r="B24" s="16"/>
      <c r="AR24" s="16"/>
      <c r="BE24" s="202"/>
    </row>
    <row r="25" spans="2:71" ht="7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2"/>
    </row>
    <row r="26" spans="2:71" s="1" customFormat="1" ht="25.9" customHeight="1" x14ac:dyDescent="0.2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0">
        <f>ROUND(AG94,2)</f>
        <v>0</v>
      </c>
      <c r="AL26" s="211"/>
      <c r="AM26" s="211"/>
      <c r="AN26" s="211"/>
      <c r="AO26" s="211"/>
      <c r="AR26" s="28"/>
      <c r="BE26" s="202"/>
    </row>
    <row r="27" spans="2:71" s="1" customFormat="1" ht="7" customHeight="1" x14ac:dyDescent="0.2">
      <c r="B27" s="28"/>
      <c r="AR27" s="28"/>
      <c r="BE27" s="202"/>
    </row>
    <row r="28" spans="2:71" s="1" customFormat="1" ht="12.5" x14ac:dyDescent="0.2">
      <c r="B28" s="28"/>
      <c r="L28" s="212" t="s">
        <v>36</v>
      </c>
      <c r="M28" s="212"/>
      <c r="N28" s="212"/>
      <c r="O28" s="212"/>
      <c r="P28" s="212"/>
      <c r="W28" s="212" t="s">
        <v>37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38</v>
      </c>
      <c r="AL28" s="212"/>
      <c r="AM28" s="212"/>
      <c r="AN28" s="212"/>
      <c r="AO28" s="212"/>
      <c r="AR28" s="28"/>
      <c r="BE28" s="202"/>
    </row>
    <row r="29" spans="2:71" s="2" customFormat="1" ht="14.4" customHeight="1" x14ac:dyDescent="0.2">
      <c r="B29" s="32"/>
      <c r="D29" s="23" t="s">
        <v>39</v>
      </c>
      <c r="F29" s="23" t="s">
        <v>40</v>
      </c>
      <c r="L29" s="215">
        <v>0.21</v>
      </c>
      <c r="M29" s="214"/>
      <c r="N29" s="214"/>
      <c r="O29" s="214"/>
      <c r="P29" s="214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K29" s="213">
        <f>ROUND(AV94, 2)</f>
        <v>0</v>
      </c>
      <c r="AL29" s="214"/>
      <c r="AM29" s="214"/>
      <c r="AN29" s="214"/>
      <c r="AO29" s="214"/>
      <c r="AR29" s="32"/>
      <c r="BE29" s="203"/>
    </row>
    <row r="30" spans="2:71" s="2" customFormat="1" ht="14.4" customHeight="1" x14ac:dyDescent="0.2">
      <c r="B30" s="32"/>
      <c r="F30" s="23" t="s">
        <v>41</v>
      </c>
      <c r="L30" s="215">
        <v>0.15</v>
      </c>
      <c r="M30" s="214"/>
      <c r="N30" s="214"/>
      <c r="O30" s="214"/>
      <c r="P30" s="214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K30" s="213">
        <f>ROUND(AW94, 2)</f>
        <v>0</v>
      </c>
      <c r="AL30" s="214"/>
      <c r="AM30" s="214"/>
      <c r="AN30" s="214"/>
      <c r="AO30" s="214"/>
      <c r="AR30" s="32"/>
      <c r="BE30" s="203"/>
    </row>
    <row r="31" spans="2:71" s="2" customFormat="1" ht="14.4" hidden="1" customHeight="1" x14ac:dyDescent="0.2">
      <c r="B31" s="32"/>
      <c r="F31" s="23" t="s">
        <v>42</v>
      </c>
      <c r="L31" s="215">
        <v>0.21</v>
      </c>
      <c r="M31" s="214"/>
      <c r="N31" s="214"/>
      <c r="O31" s="214"/>
      <c r="P31" s="214"/>
      <c r="W31" s="213">
        <f>ROUND(BB94, 2)</f>
        <v>0</v>
      </c>
      <c r="X31" s="214"/>
      <c r="Y31" s="214"/>
      <c r="Z31" s="214"/>
      <c r="AA31" s="214"/>
      <c r="AB31" s="214"/>
      <c r="AC31" s="214"/>
      <c r="AD31" s="214"/>
      <c r="AE31" s="214"/>
      <c r="AK31" s="213">
        <v>0</v>
      </c>
      <c r="AL31" s="214"/>
      <c r="AM31" s="214"/>
      <c r="AN31" s="214"/>
      <c r="AO31" s="214"/>
      <c r="AR31" s="32"/>
      <c r="BE31" s="203"/>
    </row>
    <row r="32" spans="2:71" s="2" customFormat="1" ht="14.4" hidden="1" customHeight="1" x14ac:dyDescent="0.2">
      <c r="B32" s="32"/>
      <c r="F32" s="23" t="s">
        <v>43</v>
      </c>
      <c r="L32" s="215">
        <v>0.15</v>
      </c>
      <c r="M32" s="214"/>
      <c r="N32" s="214"/>
      <c r="O32" s="214"/>
      <c r="P32" s="214"/>
      <c r="W32" s="213">
        <f>ROUND(BC94, 2)</f>
        <v>0</v>
      </c>
      <c r="X32" s="214"/>
      <c r="Y32" s="214"/>
      <c r="Z32" s="214"/>
      <c r="AA32" s="214"/>
      <c r="AB32" s="214"/>
      <c r="AC32" s="214"/>
      <c r="AD32" s="214"/>
      <c r="AE32" s="214"/>
      <c r="AK32" s="213">
        <v>0</v>
      </c>
      <c r="AL32" s="214"/>
      <c r="AM32" s="214"/>
      <c r="AN32" s="214"/>
      <c r="AO32" s="214"/>
      <c r="AR32" s="32"/>
      <c r="BE32" s="203"/>
    </row>
    <row r="33" spans="2:57" s="2" customFormat="1" ht="14.4" hidden="1" customHeight="1" x14ac:dyDescent="0.2">
      <c r="B33" s="32"/>
      <c r="F33" s="23" t="s">
        <v>44</v>
      </c>
      <c r="L33" s="215">
        <v>0</v>
      </c>
      <c r="M33" s="214"/>
      <c r="N33" s="214"/>
      <c r="O33" s="214"/>
      <c r="P33" s="214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K33" s="213">
        <v>0</v>
      </c>
      <c r="AL33" s="214"/>
      <c r="AM33" s="214"/>
      <c r="AN33" s="214"/>
      <c r="AO33" s="214"/>
      <c r="AR33" s="32"/>
      <c r="BE33" s="203"/>
    </row>
    <row r="34" spans="2:57" s="1" customFormat="1" ht="7" customHeight="1" x14ac:dyDescent="0.2">
      <c r="B34" s="28"/>
      <c r="AR34" s="28"/>
      <c r="BE34" s="202"/>
    </row>
    <row r="35" spans="2:57" s="1" customFormat="1" ht="25.9" customHeight="1" x14ac:dyDescent="0.2"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219" t="s">
        <v>47</v>
      </c>
      <c r="Y35" s="217"/>
      <c r="Z35" s="217"/>
      <c r="AA35" s="217"/>
      <c r="AB35" s="217"/>
      <c r="AC35" s="35"/>
      <c r="AD35" s="35"/>
      <c r="AE35" s="35"/>
      <c r="AF35" s="35"/>
      <c r="AG35" s="35"/>
      <c r="AH35" s="35"/>
      <c r="AI35" s="35"/>
      <c r="AJ35" s="35"/>
      <c r="AK35" s="216">
        <f>SUM(AK26:AK33)</f>
        <v>0</v>
      </c>
      <c r="AL35" s="217"/>
      <c r="AM35" s="217"/>
      <c r="AN35" s="217"/>
      <c r="AO35" s="218"/>
      <c r="AP35" s="33"/>
      <c r="AQ35" s="33"/>
      <c r="AR35" s="28"/>
    </row>
    <row r="36" spans="2:57" s="1" customFormat="1" ht="7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6"/>
      <c r="AR38" s="16"/>
    </row>
    <row r="39" spans="2:57" ht="14.4" customHeight="1" x14ac:dyDescent="0.2">
      <c r="B39" s="16"/>
      <c r="AR39" s="16"/>
    </row>
    <row r="40" spans="2:57" ht="14.4" customHeight="1" x14ac:dyDescent="0.2">
      <c r="B40" s="16"/>
      <c r="AR40" s="16"/>
    </row>
    <row r="41" spans="2:57" ht="14.4" customHeight="1" x14ac:dyDescent="0.2">
      <c r="B41" s="16"/>
      <c r="AR41" s="16"/>
    </row>
    <row r="42" spans="2:57" ht="14.4" customHeight="1" x14ac:dyDescent="0.2">
      <c r="B42" s="16"/>
      <c r="AR42" s="16"/>
    </row>
    <row r="43" spans="2:57" ht="14.4" customHeight="1" x14ac:dyDescent="0.2">
      <c r="B43" s="16"/>
      <c r="AR43" s="16"/>
    </row>
    <row r="44" spans="2:57" ht="14.4" customHeight="1" x14ac:dyDescent="0.2">
      <c r="B44" s="16"/>
      <c r="AR44" s="16"/>
    </row>
    <row r="45" spans="2:57" ht="14.4" customHeight="1" x14ac:dyDescent="0.2">
      <c r="B45" s="16"/>
      <c r="AR45" s="16"/>
    </row>
    <row r="46" spans="2:57" ht="14.4" customHeight="1" x14ac:dyDescent="0.2">
      <c r="B46" s="16"/>
      <c r="AR46" s="16"/>
    </row>
    <row r="47" spans="2:57" ht="14.4" customHeight="1" x14ac:dyDescent="0.2">
      <c r="B47" s="16"/>
      <c r="AR47" s="16"/>
    </row>
    <row r="48" spans="2:57" ht="14.4" customHeight="1" x14ac:dyDescent="0.2">
      <c r="B48" s="16"/>
      <c r="AR48" s="16"/>
    </row>
    <row r="49" spans="2:44" s="1" customFormat="1" ht="14.4" customHeight="1" x14ac:dyDescent="0.2">
      <c r="B49" s="28"/>
      <c r="D49" s="37" t="s">
        <v>48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49</v>
      </c>
      <c r="AI49" s="38"/>
      <c r="AJ49" s="38"/>
      <c r="AK49" s="38"/>
      <c r="AL49" s="38"/>
      <c r="AM49" s="38"/>
      <c r="AN49" s="38"/>
      <c r="AO49" s="38"/>
      <c r="AR49" s="28"/>
    </row>
    <row r="50" spans="2:44" ht="10" x14ac:dyDescent="0.2">
      <c r="B50" s="16"/>
      <c r="AR50" s="16"/>
    </row>
    <row r="51" spans="2:44" ht="10" x14ac:dyDescent="0.2">
      <c r="B51" s="16"/>
      <c r="AR51" s="16"/>
    </row>
    <row r="52" spans="2:44" ht="10" x14ac:dyDescent="0.2">
      <c r="B52" s="16"/>
      <c r="AR52" s="16"/>
    </row>
    <row r="53" spans="2:44" ht="10" x14ac:dyDescent="0.2">
      <c r="B53" s="16"/>
      <c r="AR53" s="16"/>
    </row>
    <row r="54" spans="2:44" ht="10" x14ac:dyDescent="0.2">
      <c r="B54" s="16"/>
      <c r="AR54" s="16"/>
    </row>
    <row r="55" spans="2:44" ht="10" x14ac:dyDescent="0.2">
      <c r="B55" s="16"/>
      <c r="AR55" s="16"/>
    </row>
    <row r="56" spans="2:44" ht="10" x14ac:dyDescent="0.2">
      <c r="B56" s="16"/>
      <c r="AR56" s="16"/>
    </row>
    <row r="57" spans="2:44" ht="10" x14ac:dyDescent="0.2">
      <c r="B57" s="16"/>
      <c r="AR57" s="16"/>
    </row>
    <row r="58" spans="2:44" ht="10" x14ac:dyDescent="0.2">
      <c r="B58" s="16"/>
      <c r="AR58" s="16"/>
    </row>
    <row r="59" spans="2:44" ht="10" x14ac:dyDescent="0.2">
      <c r="B59" s="16"/>
      <c r="AR59" s="16"/>
    </row>
    <row r="60" spans="2:44" s="1" customFormat="1" ht="12.5" x14ac:dyDescent="0.2">
      <c r="B60" s="28"/>
      <c r="D60" s="39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50</v>
      </c>
      <c r="AI60" s="30"/>
      <c r="AJ60" s="30"/>
      <c r="AK60" s="30"/>
      <c r="AL60" s="30"/>
      <c r="AM60" s="39" t="s">
        <v>51</v>
      </c>
      <c r="AN60" s="30"/>
      <c r="AO60" s="30"/>
      <c r="AR60" s="28"/>
    </row>
    <row r="61" spans="2:44" ht="10" x14ac:dyDescent="0.2">
      <c r="B61" s="16"/>
      <c r="AR61" s="16"/>
    </row>
    <row r="62" spans="2:44" ht="10" x14ac:dyDescent="0.2">
      <c r="B62" s="16"/>
      <c r="AR62" s="16"/>
    </row>
    <row r="63" spans="2:44" ht="10" x14ac:dyDescent="0.2">
      <c r="B63" s="16"/>
      <c r="AR63" s="16"/>
    </row>
    <row r="64" spans="2:44" s="1" customFormat="1" ht="13" x14ac:dyDescent="0.2">
      <c r="B64" s="28"/>
      <c r="D64" s="37" t="s">
        <v>52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53</v>
      </c>
      <c r="AI64" s="38"/>
      <c r="AJ64" s="38"/>
      <c r="AK64" s="38"/>
      <c r="AL64" s="38"/>
      <c r="AM64" s="38"/>
      <c r="AN64" s="38"/>
      <c r="AO64" s="38"/>
      <c r="AR64" s="28"/>
    </row>
    <row r="65" spans="2:44" ht="10" x14ac:dyDescent="0.2">
      <c r="B65" s="16"/>
      <c r="AR65" s="16"/>
    </row>
    <row r="66" spans="2:44" ht="10" x14ac:dyDescent="0.2">
      <c r="B66" s="16"/>
      <c r="AR66" s="16"/>
    </row>
    <row r="67" spans="2:44" ht="10" x14ac:dyDescent="0.2">
      <c r="B67" s="16"/>
      <c r="AR67" s="16"/>
    </row>
    <row r="68" spans="2:44" ht="10" x14ac:dyDescent="0.2">
      <c r="B68" s="16"/>
      <c r="AR68" s="16"/>
    </row>
    <row r="69" spans="2:44" ht="10" x14ac:dyDescent="0.2">
      <c r="B69" s="16"/>
      <c r="AR69" s="16"/>
    </row>
    <row r="70" spans="2:44" ht="10" x14ac:dyDescent="0.2">
      <c r="B70" s="16"/>
      <c r="AR70" s="16"/>
    </row>
    <row r="71" spans="2:44" ht="10" x14ac:dyDescent="0.2">
      <c r="B71" s="16"/>
      <c r="AR71" s="16"/>
    </row>
    <row r="72" spans="2:44" ht="10" x14ac:dyDescent="0.2">
      <c r="B72" s="16"/>
      <c r="AR72" s="16"/>
    </row>
    <row r="73" spans="2:44" ht="10" x14ac:dyDescent="0.2">
      <c r="B73" s="16"/>
      <c r="AR73" s="16"/>
    </row>
    <row r="74" spans="2:44" ht="10" x14ac:dyDescent="0.2">
      <c r="B74" s="16"/>
      <c r="AR74" s="16"/>
    </row>
    <row r="75" spans="2:44" s="1" customFormat="1" ht="12.5" x14ac:dyDescent="0.2">
      <c r="B75" s="28"/>
      <c r="D75" s="39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50</v>
      </c>
      <c r="AI75" s="30"/>
      <c r="AJ75" s="30"/>
      <c r="AK75" s="30"/>
      <c r="AL75" s="30"/>
      <c r="AM75" s="39" t="s">
        <v>51</v>
      </c>
      <c r="AN75" s="30"/>
      <c r="AO75" s="30"/>
      <c r="AR75" s="28"/>
    </row>
    <row r="76" spans="2:44" s="1" customFormat="1" ht="10" x14ac:dyDescent="0.2">
      <c r="B76" s="28"/>
      <c r="AR76" s="28"/>
    </row>
    <row r="77" spans="2:44" s="1" customFormat="1" ht="7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 x14ac:dyDescent="0.2">
      <c r="B82" s="28"/>
      <c r="C82" s="17" t="s">
        <v>54</v>
      </c>
      <c r="AR82" s="28"/>
    </row>
    <row r="83" spans="1:91" s="1" customFormat="1" ht="7" customHeight="1" x14ac:dyDescent="0.2">
      <c r="B83" s="28"/>
      <c r="AR83" s="28"/>
    </row>
    <row r="84" spans="1:91" s="3" customFormat="1" ht="12" customHeight="1" x14ac:dyDescent="0.2">
      <c r="B84" s="44"/>
      <c r="C84" s="23" t="s">
        <v>13</v>
      </c>
      <c r="L84" s="3" t="str">
        <f>K5</f>
        <v>2023/034</v>
      </c>
      <c r="AR84" s="44"/>
    </row>
    <row r="85" spans="1:91" s="4" customFormat="1" ht="37" customHeight="1" x14ac:dyDescent="0.2">
      <c r="B85" s="45"/>
      <c r="C85" s="46" t="s">
        <v>16</v>
      </c>
      <c r="L85" s="178" t="str">
        <f>K6</f>
        <v>Stavební úpravy, přístavba a nástavba objektu - Objekt občanského vybavení a umístění TČ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5"/>
    </row>
    <row r="86" spans="1:91" s="1" customFormat="1" ht="7" customHeight="1" x14ac:dyDescent="0.2">
      <c r="B86" s="28"/>
      <c r="AR86" s="28"/>
    </row>
    <row r="87" spans="1:91" s="1" customFormat="1" ht="12" customHeight="1" x14ac:dyDescent="0.2">
      <c r="B87" s="28"/>
      <c r="C87" s="23" t="s">
        <v>20</v>
      </c>
      <c r="L87" s="47" t="str">
        <f>IF(K8="","",K8)</f>
        <v>p.č. 1006/1, 1006/44 a p.č. st. 52, k.ú. Kozojedy</v>
      </c>
      <c r="AI87" s="23" t="s">
        <v>22</v>
      </c>
      <c r="AM87" s="180" t="str">
        <f>IF(AN8= "","",AN8)</f>
        <v>12. 4. 2023</v>
      </c>
      <c r="AN87" s="180"/>
      <c r="AR87" s="28"/>
    </row>
    <row r="88" spans="1:91" s="1" customFormat="1" ht="7" customHeight="1" x14ac:dyDescent="0.2">
      <c r="B88" s="28"/>
      <c r="AR88" s="28"/>
    </row>
    <row r="89" spans="1:91" s="1" customFormat="1" ht="15.15" customHeight="1" x14ac:dyDescent="0.2">
      <c r="B89" s="28"/>
      <c r="C89" s="23" t="s">
        <v>24</v>
      </c>
      <c r="L89" s="3" t="str">
        <f>IF(E11= "","",E11)</f>
        <v>Obec Kozojedy, 9. května 40, 28163 Kozojedy</v>
      </c>
      <c r="AI89" s="23" t="s">
        <v>30</v>
      </c>
      <c r="AM89" s="185" t="str">
        <f>IF(E17="","",E17)</f>
        <v>KFJ poject s.r.o.</v>
      </c>
      <c r="AN89" s="186"/>
      <c r="AO89" s="186"/>
      <c r="AP89" s="186"/>
      <c r="AR89" s="28"/>
      <c r="AS89" s="181" t="s">
        <v>55</v>
      </c>
      <c r="AT89" s="18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 x14ac:dyDescent="0.2">
      <c r="B90" s="28"/>
      <c r="C90" s="23" t="s">
        <v>28</v>
      </c>
      <c r="L90" s="3" t="str">
        <f>IF(E14= "Vyplň údaj","",E14)</f>
        <v/>
      </c>
      <c r="AI90" s="23" t="s">
        <v>33</v>
      </c>
      <c r="AM90" s="185" t="str">
        <f>IF(E20="","",E20)</f>
        <v>KFJ poject s.r.o.</v>
      </c>
      <c r="AN90" s="186"/>
      <c r="AO90" s="186"/>
      <c r="AP90" s="186"/>
      <c r="AR90" s="28"/>
      <c r="AS90" s="183"/>
      <c r="AT90" s="184"/>
      <c r="BD90" s="52"/>
    </row>
    <row r="91" spans="1:91" s="1" customFormat="1" ht="10.75" customHeight="1" x14ac:dyDescent="0.2">
      <c r="B91" s="28"/>
      <c r="AR91" s="28"/>
      <c r="AS91" s="183"/>
      <c r="AT91" s="184"/>
      <c r="BD91" s="52"/>
    </row>
    <row r="92" spans="1:91" s="1" customFormat="1" ht="29.25" customHeight="1" x14ac:dyDescent="0.2">
      <c r="B92" s="28"/>
      <c r="C92" s="187" t="s">
        <v>56</v>
      </c>
      <c r="D92" s="188"/>
      <c r="E92" s="188"/>
      <c r="F92" s="188"/>
      <c r="G92" s="188"/>
      <c r="H92" s="53"/>
      <c r="I92" s="190" t="s">
        <v>57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9" t="s">
        <v>58</v>
      </c>
      <c r="AH92" s="188"/>
      <c r="AI92" s="188"/>
      <c r="AJ92" s="188"/>
      <c r="AK92" s="188"/>
      <c r="AL92" s="188"/>
      <c r="AM92" s="188"/>
      <c r="AN92" s="190" t="s">
        <v>59</v>
      </c>
      <c r="AO92" s="188"/>
      <c r="AP92" s="191"/>
      <c r="AQ92" s="54" t="s">
        <v>60</v>
      </c>
      <c r="AR92" s="28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1" s="1" customFormat="1" ht="10.75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 x14ac:dyDescent="0.2">
      <c r="B94" s="59"/>
      <c r="C94" s="60" t="s">
        <v>73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9">
        <f>ROUND(AG95+SUM(AG100:AG103),2)</f>
        <v>0</v>
      </c>
      <c r="AH94" s="199"/>
      <c r="AI94" s="199"/>
      <c r="AJ94" s="199"/>
      <c r="AK94" s="199"/>
      <c r="AL94" s="199"/>
      <c r="AM94" s="199"/>
      <c r="AN94" s="200">
        <f t="shared" ref="AN94:AN103" si="0">SUM(AG94,AT94)</f>
        <v>0</v>
      </c>
      <c r="AO94" s="200"/>
      <c r="AP94" s="200"/>
      <c r="AQ94" s="63" t="s">
        <v>1</v>
      </c>
      <c r="AR94" s="59"/>
      <c r="AS94" s="64">
        <f>ROUND(AS95+SUM(AS100:AS103),2)</f>
        <v>0</v>
      </c>
      <c r="AT94" s="65">
        <f t="shared" ref="AT94:AT103" si="1">ROUND(SUM(AV94:AW94),2)</f>
        <v>0</v>
      </c>
      <c r="AU94" s="66">
        <f>ROUND(AU95+SUM(AU100:AU103),5)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ROUND(AZ95+SUM(AZ100:AZ103),2)</f>
        <v>0</v>
      </c>
      <c r="BA94" s="65">
        <f>ROUND(BA95+SUM(BA100:BA103),2)</f>
        <v>0</v>
      </c>
      <c r="BB94" s="65">
        <f>ROUND(BB95+SUM(BB100:BB103),2)</f>
        <v>0</v>
      </c>
      <c r="BC94" s="65">
        <f>ROUND(BC95+SUM(BC100:BC103),2)</f>
        <v>0</v>
      </c>
      <c r="BD94" s="67">
        <f>ROUND(BD95+SUM(BD100:BD103),2)</f>
        <v>0</v>
      </c>
      <c r="BS94" s="68" t="s">
        <v>74</v>
      </c>
      <c r="BT94" s="68" t="s">
        <v>75</v>
      </c>
      <c r="BU94" s="69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1" s="6" customFormat="1" ht="16.5" customHeight="1" x14ac:dyDescent="0.2">
      <c r="B95" s="70"/>
      <c r="C95" s="71"/>
      <c r="D95" s="195" t="s">
        <v>79</v>
      </c>
      <c r="E95" s="195"/>
      <c r="F95" s="195"/>
      <c r="G95" s="195"/>
      <c r="H95" s="195"/>
      <c r="I95" s="72"/>
      <c r="J95" s="195" t="s">
        <v>80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2">
        <f>ROUND(SUM(AG96:AG99),2)</f>
        <v>0</v>
      </c>
      <c r="AH95" s="193"/>
      <c r="AI95" s="193"/>
      <c r="AJ95" s="193"/>
      <c r="AK95" s="193"/>
      <c r="AL95" s="193"/>
      <c r="AM95" s="193"/>
      <c r="AN95" s="194">
        <f t="shared" si="0"/>
        <v>0</v>
      </c>
      <c r="AO95" s="193"/>
      <c r="AP95" s="193"/>
      <c r="AQ95" s="73" t="s">
        <v>81</v>
      </c>
      <c r="AR95" s="70"/>
      <c r="AS95" s="74">
        <f>ROUND(SUM(AS96:AS99),2)</f>
        <v>0</v>
      </c>
      <c r="AT95" s="75">
        <f t="shared" si="1"/>
        <v>0</v>
      </c>
      <c r="AU95" s="76">
        <f>ROUND(SUM(AU96:AU99),5)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ROUND(SUM(AZ96:AZ99),2)</f>
        <v>0</v>
      </c>
      <c r="BA95" s="75">
        <f>ROUND(SUM(BA96:BA99),2)</f>
        <v>0</v>
      </c>
      <c r="BB95" s="75">
        <f>ROUND(SUM(BB96:BB99),2)</f>
        <v>0</v>
      </c>
      <c r="BC95" s="75">
        <f>ROUND(SUM(BC96:BC99),2)</f>
        <v>0</v>
      </c>
      <c r="BD95" s="77">
        <f>ROUND(SUM(BD96:BD99),2)</f>
        <v>0</v>
      </c>
      <c r="BS95" s="78" t="s">
        <v>74</v>
      </c>
      <c r="BT95" s="78" t="s">
        <v>82</v>
      </c>
      <c r="BU95" s="78" t="s">
        <v>76</v>
      </c>
      <c r="BV95" s="78" t="s">
        <v>77</v>
      </c>
      <c r="BW95" s="78" t="s">
        <v>83</v>
      </c>
      <c r="BX95" s="78" t="s">
        <v>5</v>
      </c>
      <c r="CL95" s="78" t="s">
        <v>1</v>
      </c>
      <c r="CM95" s="78" t="s">
        <v>84</v>
      </c>
    </row>
    <row r="96" spans="1:91" s="3" customFormat="1" ht="16.5" customHeight="1" x14ac:dyDescent="0.2">
      <c r="A96" s="79" t="s">
        <v>85</v>
      </c>
      <c r="B96" s="44"/>
      <c r="C96" s="9"/>
      <c r="D96" s="9"/>
      <c r="E96" s="198" t="s">
        <v>86</v>
      </c>
      <c r="F96" s="198"/>
      <c r="G96" s="198"/>
      <c r="H96" s="198"/>
      <c r="I96" s="198"/>
      <c r="J96" s="9"/>
      <c r="K96" s="198" t="s">
        <v>87</v>
      </c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6">
        <f>'D1 - 1.NP-Levý prostor'!J34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80" t="s">
        <v>88</v>
      </c>
      <c r="AR96" s="44"/>
      <c r="AS96" s="81">
        <v>0</v>
      </c>
      <c r="AT96" s="82">
        <f t="shared" si="1"/>
        <v>0</v>
      </c>
      <c r="AU96" s="83">
        <f>'D1 - 1.NP-Levý prostor'!P143</f>
        <v>0</v>
      </c>
      <c r="AV96" s="82">
        <f>'D1 - 1.NP-Levý prostor'!J37</f>
        <v>0</v>
      </c>
      <c r="AW96" s="82">
        <f>'D1 - 1.NP-Levý prostor'!J38</f>
        <v>0</v>
      </c>
      <c r="AX96" s="82">
        <f>'D1 - 1.NP-Levý prostor'!J39</f>
        <v>0</v>
      </c>
      <c r="AY96" s="82">
        <f>'D1 - 1.NP-Levý prostor'!J40</f>
        <v>0</v>
      </c>
      <c r="AZ96" s="82">
        <f>'D1 - 1.NP-Levý prostor'!F37</f>
        <v>0</v>
      </c>
      <c r="BA96" s="82">
        <f>'D1 - 1.NP-Levý prostor'!F38</f>
        <v>0</v>
      </c>
      <c r="BB96" s="82">
        <f>'D1 - 1.NP-Levý prostor'!F39</f>
        <v>0</v>
      </c>
      <c r="BC96" s="82">
        <f>'D1 - 1.NP-Levý prostor'!F40</f>
        <v>0</v>
      </c>
      <c r="BD96" s="84">
        <f>'D1 - 1.NP-Levý prostor'!F41</f>
        <v>0</v>
      </c>
      <c r="BT96" s="21" t="s">
        <v>84</v>
      </c>
      <c r="BV96" s="21" t="s">
        <v>77</v>
      </c>
      <c r="BW96" s="21" t="s">
        <v>89</v>
      </c>
      <c r="BX96" s="21" t="s">
        <v>83</v>
      </c>
      <c r="CL96" s="21" t="s">
        <v>1</v>
      </c>
    </row>
    <row r="97" spans="1:91" s="3" customFormat="1" ht="16.5" customHeight="1" x14ac:dyDescent="0.2">
      <c r="A97" s="79" t="s">
        <v>85</v>
      </c>
      <c r="B97" s="44"/>
      <c r="C97" s="9"/>
      <c r="D97" s="9"/>
      <c r="E97" s="198" t="s">
        <v>90</v>
      </c>
      <c r="F97" s="198"/>
      <c r="G97" s="198"/>
      <c r="H97" s="198"/>
      <c r="I97" s="198"/>
      <c r="J97" s="9"/>
      <c r="K97" s="198" t="s">
        <v>91</v>
      </c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6">
        <f>'D2 - 1.NP-prodejna'!J34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80" t="s">
        <v>88</v>
      </c>
      <c r="AR97" s="44"/>
      <c r="AS97" s="81">
        <v>0</v>
      </c>
      <c r="AT97" s="82">
        <f t="shared" si="1"/>
        <v>0</v>
      </c>
      <c r="AU97" s="83">
        <f>'D2 - 1.NP-prodejna'!P142</f>
        <v>0</v>
      </c>
      <c r="AV97" s="82">
        <f>'D2 - 1.NP-prodejna'!J37</f>
        <v>0</v>
      </c>
      <c r="AW97" s="82">
        <f>'D2 - 1.NP-prodejna'!J38</f>
        <v>0</v>
      </c>
      <c r="AX97" s="82">
        <f>'D2 - 1.NP-prodejna'!J39</f>
        <v>0</v>
      </c>
      <c r="AY97" s="82">
        <f>'D2 - 1.NP-prodejna'!J40</f>
        <v>0</v>
      </c>
      <c r="AZ97" s="82">
        <f>'D2 - 1.NP-prodejna'!F37</f>
        <v>0</v>
      </c>
      <c r="BA97" s="82">
        <f>'D2 - 1.NP-prodejna'!F38</f>
        <v>0</v>
      </c>
      <c r="BB97" s="82">
        <f>'D2 - 1.NP-prodejna'!F39</f>
        <v>0</v>
      </c>
      <c r="BC97" s="82">
        <f>'D2 - 1.NP-prodejna'!F40</f>
        <v>0</v>
      </c>
      <c r="BD97" s="84">
        <f>'D2 - 1.NP-prodejna'!F41</f>
        <v>0</v>
      </c>
      <c r="BT97" s="21" t="s">
        <v>84</v>
      </c>
      <c r="BV97" s="21" t="s">
        <v>77</v>
      </c>
      <c r="BW97" s="21" t="s">
        <v>92</v>
      </c>
      <c r="BX97" s="21" t="s">
        <v>83</v>
      </c>
      <c r="CL97" s="21" t="s">
        <v>1</v>
      </c>
    </row>
    <row r="98" spans="1:91" s="3" customFormat="1" ht="16.5" customHeight="1" x14ac:dyDescent="0.2">
      <c r="A98" s="79" t="s">
        <v>85</v>
      </c>
      <c r="B98" s="44"/>
      <c r="C98" s="9"/>
      <c r="D98" s="9"/>
      <c r="E98" s="198" t="s">
        <v>93</v>
      </c>
      <c r="F98" s="198"/>
      <c r="G98" s="198"/>
      <c r="H98" s="198"/>
      <c r="I98" s="198"/>
      <c r="J98" s="9"/>
      <c r="K98" s="198" t="s">
        <v>94</v>
      </c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6">
        <f>'D3 - 1.NP-pravý prostor'!J34</f>
        <v>0</v>
      </c>
      <c r="AH98" s="197"/>
      <c r="AI98" s="197"/>
      <c r="AJ98" s="197"/>
      <c r="AK98" s="197"/>
      <c r="AL98" s="197"/>
      <c r="AM98" s="197"/>
      <c r="AN98" s="196">
        <f t="shared" si="0"/>
        <v>0</v>
      </c>
      <c r="AO98" s="197"/>
      <c r="AP98" s="197"/>
      <c r="AQ98" s="80" t="s">
        <v>88</v>
      </c>
      <c r="AR98" s="44"/>
      <c r="AS98" s="81">
        <v>0</v>
      </c>
      <c r="AT98" s="82">
        <f t="shared" si="1"/>
        <v>0</v>
      </c>
      <c r="AU98" s="83">
        <f>'D3 - 1.NP-pravý prostor'!P143</f>
        <v>0</v>
      </c>
      <c r="AV98" s="82">
        <f>'D3 - 1.NP-pravý prostor'!J37</f>
        <v>0</v>
      </c>
      <c r="AW98" s="82">
        <f>'D3 - 1.NP-pravý prostor'!J38</f>
        <v>0</v>
      </c>
      <c r="AX98" s="82">
        <f>'D3 - 1.NP-pravý prostor'!J39</f>
        <v>0</v>
      </c>
      <c r="AY98" s="82">
        <f>'D3 - 1.NP-pravý prostor'!J40</f>
        <v>0</v>
      </c>
      <c r="AZ98" s="82">
        <f>'D3 - 1.NP-pravý prostor'!F37</f>
        <v>0</v>
      </c>
      <c r="BA98" s="82">
        <f>'D3 - 1.NP-pravý prostor'!F38</f>
        <v>0</v>
      </c>
      <c r="BB98" s="82">
        <f>'D3 - 1.NP-pravý prostor'!F39</f>
        <v>0</v>
      </c>
      <c r="BC98" s="82">
        <f>'D3 - 1.NP-pravý prostor'!F40</f>
        <v>0</v>
      </c>
      <c r="BD98" s="84">
        <f>'D3 - 1.NP-pravý prostor'!F41</f>
        <v>0</v>
      </c>
      <c r="BT98" s="21" t="s">
        <v>84</v>
      </c>
      <c r="BV98" s="21" t="s">
        <v>77</v>
      </c>
      <c r="BW98" s="21" t="s">
        <v>95</v>
      </c>
      <c r="BX98" s="21" t="s">
        <v>83</v>
      </c>
      <c r="CL98" s="21" t="s">
        <v>1</v>
      </c>
    </row>
    <row r="99" spans="1:91" s="3" customFormat="1" ht="16.5" customHeight="1" x14ac:dyDescent="0.2">
      <c r="A99" s="79" t="s">
        <v>85</v>
      </c>
      <c r="B99" s="44"/>
      <c r="C99" s="9"/>
      <c r="D99" s="9"/>
      <c r="E99" s="198" t="s">
        <v>96</v>
      </c>
      <c r="F99" s="198"/>
      <c r="G99" s="198"/>
      <c r="H99" s="198"/>
      <c r="I99" s="198"/>
      <c r="J99" s="9"/>
      <c r="K99" s="198" t="s">
        <v>97</v>
      </c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6">
        <f>'D4 - Přístavba, nástavba,...'!J34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0" t="s">
        <v>88</v>
      </c>
      <c r="AR99" s="44"/>
      <c r="AS99" s="81">
        <v>0</v>
      </c>
      <c r="AT99" s="82">
        <f t="shared" si="1"/>
        <v>0</v>
      </c>
      <c r="AU99" s="83">
        <f>'D4 - Přístavba, nástavba,...'!P155</f>
        <v>0</v>
      </c>
      <c r="AV99" s="82">
        <f>'D4 - Přístavba, nástavba,...'!J37</f>
        <v>0</v>
      </c>
      <c r="AW99" s="82">
        <f>'D4 - Přístavba, nástavba,...'!J38</f>
        <v>0</v>
      </c>
      <c r="AX99" s="82">
        <f>'D4 - Přístavba, nástavba,...'!J39</f>
        <v>0</v>
      </c>
      <c r="AY99" s="82">
        <f>'D4 - Přístavba, nástavba,...'!J40</f>
        <v>0</v>
      </c>
      <c r="AZ99" s="82">
        <f>'D4 - Přístavba, nástavba,...'!F37</f>
        <v>0</v>
      </c>
      <c r="BA99" s="82">
        <f>'D4 - Přístavba, nástavba,...'!F38</f>
        <v>0</v>
      </c>
      <c r="BB99" s="82">
        <f>'D4 - Přístavba, nástavba,...'!F39</f>
        <v>0</v>
      </c>
      <c r="BC99" s="82">
        <f>'D4 - Přístavba, nástavba,...'!F40</f>
        <v>0</v>
      </c>
      <c r="BD99" s="84">
        <f>'D4 - Přístavba, nástavba,...'!F41</f>
        <v>0</v>
      </c>
      <c r="BT99" s="21" t="s">
        <v>84</v>
      </c>
      <c r="BV99" s="21" t="s">
        <v>77</v>
      </c>
      <c r="BW99" s="21" t="s">
        <v>98</v>
      </c>
      <c r="BX99" s="21" t="s">
        <v>83</v>
      </c>
      <c r="CL99" s="21" t="s">
        <v>1</v>
      </c>
    </row>
    <row r="100" spans="1:91" s="6" customFormat="1" ht="16.5" customHeight="1" x14ac:dyDescent="0.2">
      <c r="A100" s="79" t="s">
        <v>85</v>
      </c>
      <c r="B100" s="70"/>
      <c r="C100" s="71"/>
      <c r="D100" s="195" t="s">
        <v>99</v>
      </c>
      <c r="E100" s="195"/>
      <c r="F100" s="195"/>
      <c r="G100" s="195"/>
      <c r="H100" s="195"/>
      <c r="I100" s="72"/>
      <c r="J100" s="195" t="s">
        <v>100</v>
      </c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4">
        <f>'02 - ZTI'!J32</f>
        <v>0</v>
      </c>
      <c r="AH100" s="193"/>
      <c r="AI100" s="193"/>
      <c r="AJ100" s="193"/>
      <c r="AK100" s="193"/>
      <c r="AL100" s="193"/>
      <c r="AM100" s="193"/>
      <c r="AN100" s="194">
        <f t="shared" si="0"/>
        <v>0</v>
      </c>
      <c r="AO100" s="193"/>
      <c r="AP100" s="193"/>
      <c r="AQ100" s="73" t="s">
        <v>81</v>
      </c>
      <c r="AR100" s="70"/>
      <c r="AS100" s="74">
        <v>0</v>
      </c>
      <c r="AT100" s="75">
        <f t="shared" si="1"/>
        <v>0</v>
      </c>
      <c r="AU100" s="76">
        <f>'02 - ZTI'!P139</f>
        <v>0</v>
      </c>
      <c r="AV100" s="75">
        <f>'02 - ZTI'!J35</f>
        <v>0</v>
      </c>
      <c r="AW100" s="75">
        <f>'02 - ZTI'!J36</f>
        <v>0</v>
      </c>
      <c r="AX100" s="75">
        <f>'02 - ZTI'!J37</f>
        <v>0</v>
      </c>
      <c r="AY100" s="75">
        <f>'02 - ZTI'!J38</f>
        <v>0</v>
      </c>
      <c r="AZ100" s="75">
        <f>'02 - ZTI'!F35</f>
        <v>0</v>
      </c>
      <c r="BA100" s="75">
        <f>'02 - ZTI'!F36</f>
        <v>0</v>
      </c>
      <c r="BB100" s="75">
        <f>'02 - ZTI'!F37</f>
        <v>0</v>
      </c>
      <c r="BC100" s="75">
        <f>'02 - ZTI'!F38</f>
        <v>0</v>
      </c>
      <c r="BD100" s="77">
        <f>'02 - ZTI'!F39</f>
        <v>0</v>
      </c>
      <c r="BT100" s="78" t="s">
        <v>82</v>
      </c>
      <c r="BV100" s="78" t="s">
        <v>77</v>
      </c>
      <c r="BW100" s="78" t="s">
        <v>101</v>
      </c>
      <c r="BX100" s="78" t="s">
        <v>5</v>
      </c>
      <c r="CL100" s="78" t="s">
        <v>1</v>
      </c>
      <c r="CM100" s="78" t="s">
        <v>84</v>
      </c>
    </row>
    <row r="101" spans="1:91" s="6" customFormat="1" ht="16.5" customHeight="1" x14ac:dyDescent="0.2">
      <c r="A101" s="79" t="s">
        <v>85</v>
      </c>
      <c r="B101" s="70"/>
      <c r="C101" s="71"/>
      <c r="D101" s="195" t="s">
        <v>102</v>
      </c>
      <c r="E101" s="195"/>
      <c r="F101" s="195"/>
      <c r="G101" s="195"/>
      <c r="H101" s="195"/>
      <c r="I101" s="72"/>
      <c r="J101" s="195" t="s">
        <v>103</v>
      </c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4">
        <f>'03 - Elektroinstalace'!J32</f>
        <v>0</v>
      </c>
      <c r="AH101" s="193"/>
      <c r="AI101" s="193"/>
      <c r="AJ101" s="193"/>
      <c r="AK101" s="193"/>
      <c r="AL101" s="193"/>
      <c r="AM101" s="193"/>
      <c r="AN101" s="194">
        <f t="shared" si="0"/>
        <v>0</v>
      </c>
      <c r="AO101" s="193"/>
      <c r="AP101" s="193"/>
      <c r="AQ101" s="73" t="s">
        <v>81</v>
      </c>
      <c r="AR101" s="70"/>
      <c r="AS101" s="74">
        <v>0</v>
      </c>
      <c r="AT101" s="75">
        <f t="shared" si="1"/>
        <v>0</v>
      </c>
      <c r="AU101" s="76">
        <f>'03 - Elektroinstalace'!P131</f>
        <v>0</v>
      </c>
      <c r="AV101" s="75">
        <f>'03 - Elektroinstalace'!J35</f>
        <v>0</v>
      </c>
      <c r="AW101" s="75">
        <f>'03 - Elektroinstalace'!J36</f>
        <v>0</v>
      </c>
      <c r="AX101" s="75">
        <f>'03 - Elektroinstalace'!J37</f>
        <v>0</v>
      </c>
      <c r="AY101" s="75">
        <f>'03 - Elektroinstalace'!J38</f>
        <v>0</v>
      </c>
      <c r="AZ101" s="75">
        <f>'03 - Elektroinstalace'!F35</f>
        <v>0</v>
      </c>
      <c r="BA101" s="75">
        <f>'03 - Elektroinstalace'!F36</f>
        <v>0</v>
      </c>
      <c r="BB101" s="75">
        <f>'03 - Elektroinstalace'!F37</f>
        <v>0</v>
      </c>
      <c r="BC101" s="75">
        <f>'03 - Elektroinstalace'!F38</f>
        <v>0</v>
      </c>
      <c r="BD101" s="77">
        <f>'03 - Elektroinstalace'!F39</f>
        <v>0</v>
      </c>
      <c r="BT101" s="78" t="s">
        <v>82</v>
      </c>
      <c r="BV101" s="78" t="s">
        <v>77</v>
      </c>
      <c r="BW101" s="78" t="s">
        <v>104</v>
      </c>
      <c r="BX101" s="78" t="s">
        <v>5</v>
      </c>
      <c r="CL101" s="78" t="s">
        <v>1</v>
      </c>
      <c r="CM101" s="78" t="s">
        <v>84</v>
      </c>
    </row>
    <row r="102" spans="1:91" s="6" customFormat="1" ht="16.5" customHeight="1" x14ac:dyDescent="0.2">
      <c r="A102" s="79" t="s">
        <v>85</v>
      </c>
      <c r="B102" s="70"/>
      <c r="C102" s="71"/>
      <c r="D102" s="195" t="s">
        <v>105</v>
      </c>
      <c r="E102" s="195"/>
      <c r="F102" s="195"/>
      <c r="G102" s="195"/>
      <c r="H102" s="195"/>
      <c r="I102" s="72"/>
      <c r="J102" s="195" t="s">
        <v>106</v>
      </c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4">
        <f>'04 - Vytápění'!J32</f>
        <v>0</v>
      </c>
      <c r="AH102" s="193"/>
      <c r="AI102" s="193"/>
      <c r="AJ102" s="193"/>
      <c r="AK102" s="193"/>
      <c r="AL102" s="193"/>
      <c r="AM102" s="193"/>
      <c r="AN102" s="194">
        <f t="shared" si="0"/>
        <v>0</v>
      </c>
      <c r="AO102" s="193"/>
      <c r="AP102" s="193"/>
      <c r="AQ102" s="73" t="s">
        <v>81</v>
      </c>
      <c r="AR102" s="70"/>
      <c r="AS102" s="74">
        <v>0</v>
      </c>
      <c r="AT102" s="75">
        <f t="shared" si="1"/>
        <v>0</v>
      </c>
      <c r="AU102" s="76">
        <f>'04 - Vytápění'!P137</f>
        <v>0</v>
      </c>
      <c r="AV102" s="75">
        <f>'04 - Vytápění'!J35</f>
        <v>0</v>
      </c>
      <c r="AW102" s="75">
        <f>'04 - Vytápění'!J36</f>
        <v>0</v>
      </c>
      <c r="AX102" s="75">
        <f>'04 - Vytápění'!J37</f>
        <v>0</v>
      </c>
      <c r="AY102" s="75">
        <f>'04 - Vytápění'!J38</f>
        <v>0</v>
      </c>
      <c r="AZ102" s="75">
        <f>'04 - Vytápění'!F35</f>
        <v>0</v>
      </c>
      <c r="BA102" s="75">
        <f>'04 - Vytápění'!F36</f>
        <v>0</v>
      </c>
      <c r="BB102" s="75">
        <f>'04 - Vytápění'!F37</f>
        <v>0</v>
      </c>
      <c r="BC102" s="75">
        <f>'04 - Vytápění'!F38</f>
        <v>0</v>
      </c>
      <c r="BD102" s="77">
        <f>'04 - Vytápění'!F39</f>
        <v>0</v>
      </c>
      <c r="BT102" s="78" t="s">
        <v>82</v>
      </c>
      <c r="BV102" s="78" t="s">
        <v>77</v>
      </c>
      <c r="BW102" s="78" t="s">
        <v>107</v>
      </c>
      <c r="BX102" s="78" t="s">
        <v>5</v>
      </c>
      <c r="CL102" s="78" t="s">
        <v>1</v>
      </c>
      <c r="CM102" s="78" t="s">
        <v>84</v>
      </c>
    </row>
    <row r="103" spans="1:91" s="6" customFormat="1" ht="16.5" customHeight="1" x14ac:dyDescent="0.2">
      <c r="A103" s="79" t="s">
        <v>85</v>
      </c>
      <c r="B103" s="70"/>
      <c r="C103" s="71"/>
      <c r="D103" s="195" t="s">
        <v>108</v>
      </c>
      <c r="E103" s="195"/>
      <c r="F103" s="195"/>
      <c r="G103" s="195"/>
      <c r="H103" s="195"/>
      <c r="I103" s="72"/>
      <c r="J103" s="195" t="s">
        <v>109</v>
      </c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4">
        <f>'05 - VRN'!J32</f>
        <v>0</v>
      </c>
      <c r="AH103" s="193"/>
      <c r="AI103" s="193"/>
      <c r="AJ103" s="193"/>
      <c r="AK103" s="193"/>
      <c r="AL103" s="193"/>
      <c r="AM103" s="193"/>
      <c r="AN103" s="194">
        <f t="shared" si="0"/>
        <v>0</v>
      </c>
      <c r="AO103" s="193"/>
      <c r="AP103" s="193"/>
      <c r="AQ103" s="73" t="s">
        <v>81</v>
      </c>
      <c r="AR103" s="70"/>
      <c r="AS103" s="85">
        <v>0</v>
      </c>
      <c r="AT103" s="86">
        <f t="shared" si="1"/>
        <v>0</v>
      </c>
      <c r="AU103" s="87">
        <f>'05 - VRN'!P130</f>
        <v>0</v>
      </c>
      <c r="AV103" s="86">
        <f>'05 - VRN'!J35</f>
        <v>0</v>
      </c>
      <c r="AW103" s="86">
        <f>'05 - VRN'!J36</f>
        <v>0</v>
      </c>
      <c r="AX103" s="86">
        <f>'05 - VRN'!J37</f>
        <v>0</v>
      </c>
      <c r="AY103" s="86">
        <f>'05 - VRN'!J38</f>
        <v>0</v>
      </c>
      <c r="AZ103" s="86">
        <f>'05 - VRN'!F35</f>
        <v>0</v>
      </c>
      <c r="BA103" s="86">
        <f>'05 - VRN'!F36</f>
        <v>0</v>
      </c>
      <c r="BB103" s="86">
        <f>'05 - VRN'!F37</f>
        <v>0</v>
      </c>
      <c r="BC103" s="86">
        <f>'05 - VRN'!F38</f>
        <v>0</v>
      </c>
      <c r="BD103" s="88">
        <f>'05 - VRN'!F39</f>
        <v>0</v>
      </c>
      <c r="BT103" s="78" t="s">
        <v>82</v>
      </c>
      <c r="BV103" s="78" t="s">
        <v>77</v>
      </c>
      <c r="BW103" s="78" t="s">
        <v>110</v>
      </c>
      <c r="BX103" s="78" t="s">
        <v>5</v>
      </c>
      <c r="CL103" s="78" t="s">
        <v>1</v>
      </c>
      <c r="CM103" s="78" t="s">
        <v>84</v>
      </c>
    </row>
    <row r="104" spans="1:91" s="1" customFormat="1" ht="30" customHeight="1" x14ac:dyDescent="0.2">
      <c r="B104" s="28"/>
      <c r="AR104" s="28"/>
    </row>
    <row r="105" spans="1:91" s="1" customFormat="1" ht="7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28"/>
    </row>
  </sheetData>
  <sheetProtection algorithmName="SHA-512" hashValue="4jPoVgW7LwzCgk1CTHmS7k+v6VW4bnKqWkbrYllxv2FsjnmulLUUIk1Dv8lVgh7TwgJ5PC6LJzzSLivoKNXgiA==" saltValue="q0II0x2VZgjCeafCzgfVoUHjold0F+tGzoGT58BjDFFXxDdWU/sDdCmOVQr5pVO+g79jlAGvMRGFgUQqWeLplQ==" spinCount="100000" sheet="1" objects="1" scenarios="1" formatColumns="0" formatRows="0"/>
  <mergeCells count="7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D1 - 1.NP-Levý prostor'!C2" display="/" xr:uid="{00000000-0004-0000-0000-000000000000}"/>
    <hyperlink ref="A97" location="'D2 - 1.NP-prodejna'!C2" display="/" xr:uid="{00000000-0004-0000-0000-000001000000}"/>
    <hyperlink ref="A98" location="'D3 - 1.NP-pravý prostor'!C2" display="/" xr:uid="{00000000-0004-0000-0000-000002000000}"/>
    <hyperlink ref="A99" location="'D4 - Přístavba, nástavba,...'!C2" display="/" xr:uid="{00000000-0004-0000-0000-000003000000}"/>
    <hyperlink ref="A100" location="'02 - ZTI'!C2" display="/" xr:uid="{00000000-0004-0000-0000-000004000000}"/>
    <hyperlink ref="A101" location="'03 - Elektroinstalace'!C2" display="/" xr:uid="{00000000-0004-0000-0000-000005000000}"/>
    <hyperlink ref="A102" location="'04 - Vytápění'!C2" display="/" xr:uid="{00000000-0004-0000-0000-000006000000}"/>
    <hyperlink ref="A103" location="'05 - VRN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0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89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ht="12" customHeight="1" x14ac:dyDescent="0.2">
      <c r="B8" s="16"/>
      <c r="D8" s="23" t="s">
        <v>112</v>
      </c>
      <c r="L8" s="16"/>
    </row>
    <row r="9" spans="2:46" s="1" customFormat="1" ht="16.5" customHeight="1" x14ac:dyDescent="0.2">
      <c r="B9" s="28"/>
      <c r="E9" s="220" t="s">
        <v>113</v>
      </c>
      <c r="F9" s="222"/>
      <c r="G9" s="222"/>
      <c r="H9" s="222"/>
      <c r="L9" s="28"/>
    </row>
    <row r="10" spans="2:46" s="1" customFormat="1" ht="12" customHeight="1" x14ac:dyDescent="0.2">
      <c r="B10" s="28"/>
      <c r="D10" s="23" t="s">
        <v>114</v>
      </c>
      <c r="L10" s="28"/>
    </row>
    <row r="11" spans="2:46" s="1" customFormat="1" ht="16.5" customHeight="1" x14ac:dyDescent="0.2">
      <c r="B11" s="28"/>
      <c r="E11" s="178" t="s">
        <v>115</v>
      </c>
      <c r="F11" s="222"/>
      <c r="G11" s="222"/>
      <c r="H11" s="222"/>
      <c r="L11" s="28"/>
    </row>
    <row r="12" spans="2:46" s="1" customFormat="1" ht="10" x14ac:dyDescent="0.2">
      <c r="B12" s="28"/>
      <c r="L12" s="28"/>
    </row>
    <row r="13" spans="2:46" s="1" customFormat="1" ht="12" customHeight="1" x14ac:dyDescent="0.2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20</v>
      </c>
      <c r="F14" s="21" t="s">
        <v>21</v>
      </c>
      <c r="I14" s="23" t="s">
        <v>22</v>
      </c>
      <c r="J14" s="48" t="str">
        <f>'Rekapitulace stavby'!AN8</f>
        <v>12. 4. 2023</v>
      </c>
      <c r="L14" s="28"/>
    </row>
    <row r="15" spans="2:46" s="1" customFormat="1" ht="10.75" customHeight="1" x14ac:dyDescent="0.2">
      <c r="B15" s="28"/>
      <c r="L15" s="28"/>
    </row>
    <row r="16" spans="2:46" s="1" customFormat="1" ht="12" customHeight="1" x14ac:dyDescent="0.2">
      <c r="B16" s="28"/>
      <c r="D16" s="23" t="s">
        <v>24</v>
      </c>
      <c r="I16" s="23" t="s">
        <v>25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1</v>
      </c>
      <c r="L17" s="28"/>
    </row>
    <row r="18" spans="2:12" s="1" customFormat="1" ht="7" customHeight="1" x14ac:dyDescent="0.2">
      <c r="B18" s="28"/>
      <c r="L18" s="28"/>
    </row>
    <row r="19" spans="2:12" s="1" customFormat="1" ht="12" customHeight="1" x14ac:dyDescent="0.2">
      <c r="B19" s="28"/>
      <c r="D19" s="23" t="s">
        <v>28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 x14ac:dyDescent="0.2">
      <c r="B20" s="28"/>
      <c r="E20" s="223" t="str">
        <f>'Rekapitulace stavby'!E14</f>
        <v>Vyplň údaj</v>
      </c>
      <c r="F20" s="204"/>
      <c r="G20" s="204"/>
      <c r="H20" s="204"/>
      <c r="I20" s="23" t="s">
        <v>27</v>
      </c>
      <c r="J20" s="24" t="str">
        <f>'Rekapitulace stavby'!AN14</f>
        <v>Vyplň údaj</v>
      </c>
      <c r="L20" s="28"/>
    </row>
    <row r="21" spans="2:12" s="1" customFormat="1" ht="7" customHeight="1" x14ac:dyDescent="0.2">
      <c r="B21" s="28"/>
      <c r="L21" s="28"/>
    </row>
    <row r="22" spans="2:12" s="1" customFormat="1" ht="12" customHeight="1" x14ac:dyDescent="0.2">
      <c r="B22" s="28"/>
      <c r="D22" s="23" t="s">
        <v>30</v>
      </c>
      <c r="I22" s="23" t="s">
        <v>25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31</v>
      </c>
      <c r="I23" s="23" t="s">
        <v>27</v>
      </c>
      <c r="J23" s="21" t="s">
        <v>1</v>
      </c>
      <c r="L23" s="28"/>
    </row>
    <row r="24" spans="2:12" s="1" customFormat="1" ht="7" customHeight="1" x14ac:dyDescent="0.2">
      <c r="B24" s="28"/>
      <c r="L24" s="28"/>
    </row>
    <row r="25" spans="2:12" s="1" customFormat="1" ht="12" customHeight="1" x14ac:dyDescent="0.2">
      <c r="B25" s="28"/>
      <c r="D25" s="23" t="s">
        <v>33</v>
      </c>
      <c r="I25" s="23" t="s">
        <v>25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31</v>
      </c>
      <c r="I26" s="23" t="s">
        <v>27</v>
      </c>
      <c r="J26" s="21" t="s">
        <v>1</v>
      </c>
      <c r="L26" s="28"/>
    </row>
    <row r="27" spans="2:12" s="1" customFormat="1" ht="7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0"/>
      <c r="E29" s="209" t="s">
        <v>1</v>
      </c>
      <c r="F29" s="209"/>
      <c r="G29" s="209"/>
      <c r="H29" s="209"/>
      <c r="L29" s="90"/>
    </row>
    <row r="30" spans="2:12" s="1" customFormat="1" ht="7" customHeight="1" x14ac:dyDescent="0.2">
      <c r="B30" s="28"/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 x14ac:dyDescent="0.2">
      <c r="B32" s="28"/>
      <c r="D32" s="21" t="s">
        <v>116</v>
      </c>
      <c r="J32" s="91">
        <f>J98</f>
        <v>0</v>
      </c>
      <c r="L32" s="28"/>
    </row>
    <row r="33" spans="2:12" s="1" customFormat="1" ht="14.4" customHeight="1" x14ac:dyDescent="0.2">
      <c r="B33" s="28"/>
      <c r="D33" s="92" t="s">
        <v>117</v>
      </c>
      <c r="J33" s="91">
        <f>J114</f>
        <v>0</v>
      </c>
      <c r="L33" s="28"/>
    </row>
    <row r="34" spans="2:12" s="1" customFormat="1" ht="25.4" customHeight="1" x14ac:dyDescent="0.2">
      <c r="B34" s="28"/>
      <c r="D34" s="93" t="s">
        <v>35</v>
      </c>
      <c r="J34" s="62">
        <f>ROUND(J32 + J33, 2)</f>
        <v>0</v>
      </c>
      <c r="L34" s="28"/>
    </row>
    <row r="35" spans="2:12" s="1" customFormat="1" ht="7" customHeight="1" x14ac:dyDescent="0.2">
      <c r="B35" s="28"/>
      <c r="D35" s="49"/>
      <c r="E35" s="49"/>
      <c r="F35" s="49"/>
      <c r="G35" s="49"/>
      <c r="H35" s="49"/>
      <c r="I35" s="49"/>
      <c r="J35" s="49"/>
      <c r="K35" s="49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1" t="s">
        <v>39</v>
      </c>
      <c r="E37" s="23" t="s">
        <v>40</v>
      </c>
      <c r="F37" s="82">
        <f>ROUND((SUM(BE114:BE121) + SUM(BE143:BE269)),  2)</f>
        <v>0</v>
      </c>
      <c r="I37" s="94">
        <v>0.21</v>
      </c>
      <c r="J37" s="82">
        <f>ROUND(((SUM(BE114:BE121) + SUM(BE143:BE269))*I37),  2)</f>
        <v>0</v>
      </c>
      <c r="L37" s="28"/>
    </row>
    <row r="38" spans="2:12" s="1" customFormat="1" ht="14.4" customHeight="1" x14ac:dyDescent="0.2">
      <c r="B38" s="28"/>
      <c r="E38" s="23" t="s">
        <v>41</v>
      </c>
      <c r="F38" s="82">
        <f>ROUND((SUM(BF114:BF121) + SUM(BF143:BF269)),  2)</f>
        <v>0</v>
      </c>
      <c r="I38" s="94">
        <v>0.15</v>
      </c>
      <c r="J38" s="82">
        <f>ROUND(((SUM(BF114:BF121) + SUM(BF143:BF269))*I38),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2">
        <f>ROUND((SUM(BG114:BG121) + SUM(BG143:BG269)),  2)</f>
        <v>0</v>
      </c>
      <c r="I39" s="94">
        <v>0.21</v>
      </c>
      <c r="J39" s="82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2">
        <f>ROUND((SUM(BH114:BH121) + SUM(BH143:BH269)),  2)</f>
        <v>0</v>
      </c>
      <c r="I40" s="94">
        <v>0.15</v>
      </c>
      <c r="J40" s="82">
        <f>0</f>
        <v>0</v>
      </c>
      <c r="L40" s="28"/>
    </row>
    <row r="41" spans="2:12" s="1" customFormat="1" ht="14.4" hidden="1" customHeight="1" x14ac:dyDescent="0.2">
      <c r="B41" s="28"/>
      <c r="E41" s="23" t="s">
        <v>44</v>
      </c>
      <c r="F41" s="82">
        <f>ROUND((SUM(BI114:BI121) + SUM(BI143:BI269)),  2)</f>
        <v>0</v>
      </c>
      <c r="I41" s="94">
        <v>0</v>
      </c>
      <c r="J41" s="82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5"/>
      <c r="D43" s="96" t="s">
        <v>45</v>
      </c>
      <c r="E43" s="53"/>
      <c r="F43" s="53"/>
      <c r="G43" s="97" t="s">
        <v>46</v>
      </c>
      <c r="H43" s="98" t="s">
        <v>47</v>
      </c>
      <c r="I43" s="53"/>
      <c r="J43" s="99">
        <f>SUM(J34:J41)</f>
        <v>0</v>
      </c>
      <c r="K43" s="100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12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5" customHeight="1" x14ac:dyDescent="0.2">
      <c r="B82" s="28"/>
      <c r="C82" s="17" t="s">
        <v>118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16</v>
      </c>
      <c r="L84" s="28"/>
    </row>
    <row r="85" spans="2:12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12" ht="12" customHeight="1" x14ac:dyDescent="0.2">
      <c r="B86" s="16"/>
      <c r="C86" s="23" t="s">
        <v>112</v>
      </c>
      <c r="L86" s="16"/>
    </row>
    <row r="87" spans="2:12" s="1" customFormat="1" ht="16.5" customHeight="1" x14ac:dyDescent="0.2">
      <c r="B87" s="28"/>
      <c r="E87" s="220" t="s">
        <v>113</v>
      </c>
      <c r="F87" s="222"/>
      <c r="G87" s="222"/>
      <c r="H87" s="222"/>
      <c r="L87" s="28"/>
    </row>
    <row r="88" spans="2:12" s="1" customFormat="1" ht="12" customHeight="1" x14ac:dyDescent="0.2">
      <c r="B88" s="28"/>
      <c r="C88" s="23" t="s">
        <v>114</v>
      </c>
      <c r="L88" s="28"/>
    </row>
    <row r="89" spans="2:12" s="1" customFormat="1" ht="16.5" customHeight="1" x14ac:dyDescent="0.2">
      <c r="B89" s="28"/>
      <c r="E89" s="178" t="str">
        <f>E11</f>
        <v>D1 - 1.NP-Levý prostor</v>
      </c>
      <c r="F89" s="222"/>
      <c r="G89" s="222"/>
      <c r="H89" s="222"/>
      <c r="L89" s="28"/>
    </row>
    <row r="90" spans="2:12" s="1" customFormat="1" ht="7" customHeight="1" x14ac:dyDescent="0.2">
      <c r="B90" s="28"/>
      <c r="L90" s="28"/>
    </row>
    <row r="91" spans="2:12" s="1" customFormat="1" ht="12" customHeight="1" x14ac:dyDescent="0.2">
      <c r="B91" s="28"/>
      <c r="C91" s="23" t="s">
        <v>20</v>
      </c>
      <c r="F91" s="21" t="str">
        <f>F14</f>
        <v>p.č. 1006/1, 1006/44 a p.č. st. 52, k.ú. Kozojedy</v>
      </c>
      <c r="I91" s="23" t="s">
        <v>22</v>
      </c>
      <c r="J91" s="48" t="str">
        <f>IF(J14="","",J14)</f>
        <v>12. 4. 2023</v>
      </c>
      <c r="L91" s="28"/>
    </row>
    <row r="92" spans="2:12" s="1" customFormat="1" ht="7" customHeight="1" x14ac:dyDescent="0.2">
      <c r="B92" s="28"/>
      <c r="L92" s="28"/>
    </row>
    <row r="93" spans="2:12" s="1" customFormat="1" ht="15.15" customHeight="1" x14ac:dyDescent="0.2">
      <c r="B93" s="28"/>
      <c r="C93" s="23" t="s">
        <v>24</v>
      </c>
      <c r="F93" s="21" t="str">
        <f>E17</f>
        <v>Obec Kozojedy, 9. května 40, 28163 Kozojedy</v>
      </c>
      <c r="I93" s="23" t="s">
        <v>30</v>
      </c>
      <c r="J93" s="26" t="str">
        <f>E23</f>
        <v>KFJ poject s.r.o.</v>
      </c>
      <c r="L93" s="28"/>
    </row>
    <row r="94" spans="2:12" s="1" customFormat="1" ht="15.15" customHeight="1" x14ac:dyDescent="0.2">
      <c r="B94" s="28"/>
      <c r="C94" s="23" t="s">
        <v>28</v>
      </c>
      <c r="F94" s="21" t="str">
        <f>IF(E20="","",E20)</f>
        <v>Vyplň údaj</v>
      </c>
      <c r="I94" s="23" t="s">
        <v>33</v>
      </c>
      <c r="J94" s="26" t="str">
        <f>E26</f>
        <v>KFJ poject s.r.o.</v>
      </c>
      <c r="L94" s="28"/>
    </row>
    <row r="95" spans="2:12" s="1" customFormat="1" ht="10.25" customHeight="1" x14ac:dyDescent="0.2">
      <c r="B95" s="28"/>
      <c r="L95" s="28"/>
    </row>
    <row r="96" spans="2:12" s="1" customFormat="1" ht="29.25" customHeight="1" x14ac:dyDescent="0.2">
      <c r="B96" s="28"/>
      <c r="C96" s="103" t="s">
        <v>119</v>
      </c>
      <c r="D96" s="95"/>
      <c r="E96" s="95"/>
      <c r="F96" s="95"/>
      <c r="G96" s="95"/>
      <c r="H96" s="95"/>
      <c r="I96" s="95"/>
      <c r="J96" s="104" t="s">
        <v>120</v>
      </c>
      <c r="K96" s="95"/>
      <c r="L96" s="28"/>
    </row>
    <row r="97" spans="2:47" s="1" customFormat="1" ht="10.25" customHeight="1" x14ac:dyDescent="0.2">
      <c r="B97" s="28"/>
      <c r="L97" s="28"/>
    </row>
    <row r="98" spans="2:47" s="1" customFormat="1" ht="22.75" customHeight="1" x14ac:dyDescent="0.2">
      <c r="B98" s="28"/>
      <c r="C98" s="105" t="s">
        <v>121</v>
      </c>
      <c r="J98" s="62">
        <f>J143</f>
        <v>0</v>
      </c>
      <c r="L98" s="28"/>
      <c r="AU98" s="13" t="s">
        <v>122</v>
      </c>
    </row>
    <row r="99" spans="2:47" s="8" customFormat="1" ht="25" customHeight="1" x14ac:dyDescent="0.2">
      <c r="B99" s="106"/>
      <c r="D99" s="107" t="s">
        <v>123</v>
      </c>
      <c r="E99" s="108"/>
      <c r="F99" s="108"/>
      <c r="G99" s="108"/>
      <c r="H99" s="108"/>
      <c r="I99" s="108"/>
      <c r="J99" s="109">
        <f>J144</f>
        <v>0</v>
      </c>
      <c r="L99" s="106"/>
    </row>
    <row r="100" spans="2:47" s="9" customFormat="1" ht="19.899999999999999" customHeight="1" x14ac:dyDescent="0.2">
      <c r="B100" s="110"/>
      <c r="D100" s="111" t="s">
        <v>124</v>
      </c>
      <c r="E100" s="112"/>
      <c r="F100" s="112"/>
      <c r="G100" s="112"/>
      <c r="H100" s="112"/>
      <c r="I100" s="112"/>
      <c r="J100" s="113">
        <f>J145</f>
        <v>0</v>
      </c>
      <c r="L100" s="110"/>
    </row>
    <row r="101" spans="2:47" s="9" customFormat="1" ht="19.899999999999999" customHeight="1" x14ac:dyDescent="0.2">
      <c r="B101" s="110"/>
      <c r="D101" s="111" t="s">
        <v>125</v>
      </c>
      <c r="E101" s="112"/>
      <c r="F101" s="112"/>
      <c r="G101" s="112"/>
      <c r="H101" s="112"/>
      <c r="I101" s="112"/>
      <c r="J101" s="113">
        <f>J150</f>
        <v>0</v>
      </c>
      <c r="L101" s="110"/>
    </row>
    <row r="102" spans="2:47" s="9" customFormat="1" ht="19.899999999999999" customHeight="1" x14ac:dyDescent="0.2">
      <c r="B102" s="110"/>
      <c r="D102" s="111" t="s">
        <v>126</v>
      </c>
      <c r="E102" s="112"/>
      <c r="F102" s="112"/>
      <c r="G102" s="112"/>
      <c r="H102" s="112"/>
      <c r="I102" s="112"/>
      <c r="J102" s="113">
        <f>J162</f>
        <v>0</v>
      </c>
      <c r="L102" s="110"/>
    </row>
    <row r="103" spans="2:47" s="9" customFormat="1" ht="19.899999999999999" customHeight="1" x14ac:dyDescent="0.2">
      <c r="B103" s="110"/>
      <c r="D103" s="111" t="s">
        <v>127</v>
      </c>
      <c r="E103" s="112"/>
      <c r="F103" s="112"/>
      <c r="G103" s="112"/>
      <c r="H103" s="112"/>
      <c r="I103" s="112"/>
      <c r="J103" s="113">
        <f>J175</f>
        <v>0</v>
      </c>
      <c r="L103" s="110"/>
    </row>
    <row r="104" spans="2:47" s="9" customFormat="1" ht="19.899999999999999" customHeight="1" x14ac:dyDescent="0.2">
      <c r="B104" s="110"/>
      <c r="D104" s="111" t="s">
        <v>128</v>
      </c>
      <c r="E104" s="112"/>
      <c r="F104" s="112"/>
      <c r="G104" s="112"/>
      <c r="H104" s="112"/>
      <c r="I104" s="112"/>
      <c r="J104" s="113">
        <f>J185</f>
        <v>0</v>
      </c>
      <c r="L104" s="110"/>
    </row>
    <row r="105" spans="2:47" s="8" customFormat="1" ht="25" customHeight="1" x14ac:dyDescent="0.2">
      <c r="B105" s="106"/>
      <c r="D105" s="107" t="s">
        <v>129</v>
      </c>
      <c r="E105" s="108"/>
      <c r="F105" s="108"/>
      <c r="G105" s="108"/>
      <c r="H105" s="108"/>
      <c r="I105" s="108"/>
      <c r="J105" s="109">
        <f>J187</f>
        <v>0</v>
      </c>
      <c r="L105" s="106"/>
    </row>
    <row r="106" spans="2:47" s="9" customFormat="1" ht="19.899999999999999" customHeight="1" x14ac:dyDescent="0.2">
      <c r="B106" s="110"/>
      <c r="D106" s="111" t="s">
        <v>130</v>
      </c>
      <c r="E106" s="112"/>
      <c r="F106" s="112"/>
      <c r="G106" s="112"/>
      <c r="H106" s="112"/>
      <c r="I106" s="112"/>
      <c r="J106" s="113">
        <f>J188</f>
        <v>0</v>
      </c>
      <c r="L106" s="110"/>
    </row>
    <row r="107" spans="2:47" s="9" customFormat="1" ht="19.899999999999999" customHeight="1" x14ac:dyDescent="0.2">
      <c r="B107" s="110"/>
      <c r="D107" s="111" t="s">
        <v>131</v>
      </c>
      <c r="E107" s="112"/>
      <c r="F107" s="112"/>
      <c r="G107" s="112"/>
      <c r="H107" s="112"/>
      <c r="I107" s="112"/>
      <c r="J107" s="113">
        <f>J197</f>
        <v>0</v>
      </c>
      <c r="L107" s="110"/>
    </row>
    <row r="108" spans="2:47" s="9" customFormat="1" ht="19.899999999999999" customHeight="1" x14ac:dyDescent="0.2">
      <c r="B108" s="110"/>
      <c r="D108" s="111" t="s">
        <v>132</v>
      </c>
      <c r="E108" s="112"/>
      <c r="F108" s="112"/>
      <c r="G108" s="112"/>
      <c r="H108" s="112"/>
      <c r="I108" s="112"/>
      <c r="J108" s="113">
        <f>J204</f>
        <v>0</v>
      </c>
      <c r="L108" s="110"/>
    </row>
    <row r="109" spans="2:47" s="9" customFormat="1" ht="19.899999999999999" customHeight="1" x14ac:dyDescent="0.2">
      <c r="B109" s="110"/>
      <c r="D109" s="111" t="s">
        <v>133</v>
      </c>
      <c r="E109" s="112"/>
      <c r="F109" s="112"/>
      <c r="G109" s="112"/>
      <c r="H109" s="112"/>
      <c r="I109" s="112"/>
      <c r="J109" s="113">
        <f>J230</f>
        <v>0</v>
      </c>
      <c r="L109" s="110"/>
    </row>
    <row r="110" spans="2:47" s="9" customFormat="1" ht="19.899999999999999" customHeight="1" x14ac:dyDescent="0.2">
      <c r="B110" s="110"/>
      <c r="D110" s="111" t="s">
        <v>134</v>
      </c>
      <c r="E110" s="112"/>
      <c r="F110" s="112"/>
      <c r="G110" s="112"/>
      <c r="H110" s="112"/>
      <c r="I110" s="112"/>
      <c r="J110" s="113">
        <f>J249</f>
        <v>0</v>
      </c>
      <c r="L110" s="110"/>
    </row>
    <row r="111" spans="2:47" s="9" customFormat="1" ht="19.899999999999999" customHeight="1" x14ac:dyDescent="0.2">
      <c r="B111" s="110"/>
      <c r="D111" s="111" t="s">
        <v>135</v>
      </c>
      <c r="E111" s="112"/>
      <c r="F111" s="112"/>
      <c r="G111" s="112"/>
      <c r="H111" s="112"/>
      <c r="I111" s="112"/>
      <c r="J111" s="113">
        <f>J261</f>
        <v>0</v>
      </c>
      <c r="L111" s="110"/>
    </row>
    <row r="112" spans="2:47" s="1" customFormat="1" ht="21.75" customHeight="1" x14ac:dyDescent="0.2">
      <c r="B112" s="28"/>
      <c r="L112" s="28"/>
    </row>
    <row r="113" spans="2:65" s="1" customFormat="1" ht="7" customHeight="1" x14ac:dyDescent="0.2">
      <c r="B113" s="28"/>
      <c r="L113" s="28"/>
    </row>
    <row r="114" spans="2:65" s="1" customFormat="1" ht="29.25" customHeight="1" x14ac:dyDescent="0.2">
      <c r="B114" s="28"/>
      <c r="C114" s="105" t="s">
        <v>136</v>
      </c>
      <c r="J114" s="114">
        <f>ROUND(J115 + J116 + J117 + J118 + J119 + J120,2)</f>
        <v>0</v>
      </c>
      <c r="L114" s="28"/>
      <c r="N114" s="115" t="s">
        <v>39</v>
      </c>
    </row>
    <row r="115" spans="2:65" s="1" customFormat="1" ht="18" customHeight="1" x14ac:dyDescent="0.2">
      <c r="B115" s="28"/>
      <c r="D115" s="224" t="s">
        <v>137</v>
      </c>
      <c r="E115" s="225"/>
      <c r="F115" s="225"/>
      <c r="J115" s="117">
        <v>0</v>
      </c>
      <c r="L115" s="118"/>
      <c r="M115" s="119"/>
      <c r="N115" s="120" t="s">
        <v>40</v>
      </c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21" t="s">
        <v>109</v>
      </c>
      <c r="AZ115" s="119"/>
      <c r="BA115" s="119"/>
      <c r="BB115" s="119"/>
      <c r="BC115" s="119"/>
      <c r="BD115" s="119"/>
      <c r="BE115" s="122">
        <f t="shared" ref="BE115:BE120" si="0">IF(N115="základní",J115,0)</f>
        <v>0</v>
      </c>
      <c r="BF115" s="122">
        <f t="shared" ref="BF115:BF120" si="1">IF(N115="snížená",J115,0)</f>
        <v>0</v>
      </c>
      <c r="BG115" s="122">
        <f t="shared" ref="BG115:BG120" si="2">IF(N115="zákl. přenesená",J115,0)</f>
        <v>0</v>
      </c>
      <c r="BH115" s="122">
        <f t="shared" ref="BH115:BH120" si="3">IF(N115="sníž. přenesená",J115,0)</f>
        <v>0</v>
      </c>
      <c r="BI115" s="122">
        <f t="shared" ref="BI115:BI120" si="4">IF(N115="nulová",J115,0)</f>
        <v>0</v>
      </c>
      <c r="BJ115" s="121" t="s">
        <v>82</v>
      </c>
      <c r="BK115" s="119"/>
      <c r="BL115" s="119"/>
      <c r="BM115" s="119"/>
    </row>
    <row r="116" spans="2:65" s="1" customFormat="1" ht="18" customHeight="1" x14ac:dyDescent="0.2">
      <c r="B116" s="28"/>
      <c r="D116" s="224" t="s">
        <v>138</v>
      </c>
      <c r="E116" s="225"/>
      <c r="F116" s="225"/>
      <c r="J116" s="117">
        <v>0</v>
      </c>
      <c r="L116" s="118"/>
      <c r="M116" s="119"/>
      <c r="N116" s="120" t="s">
        <v>40</v>
      </c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21" t="s">
        <v>109</v>
      </c>
      <c r="AZ116" s="119"/>
      <c r="BA116" s="119"/>
      <c r="BB116" s="119"/>
      <c r="BC116" s="119"/>
      <c r="BD116" s="119"/>
      <c r="BE116" s="122">
        <f t="shared" si="0"/>
        <v>0</v>
      </c>
      <c r="BF116" s="122">
        <f t="shared" si="1"/>
        <v>0</v>
      </c>
      <c r="BG116" s="122">
        <f t="shared" si="2"/>
        <v>0</v>
      </c>
      <c r="BH116" s="122">
        <f t="shared" si="3"/>
        <v>0</v>
      </c>
      <c r="BI116" s="122">
        <f t="shared" si="4"/>
        <v>0</v>
      </c>
      <c r="BJ116" s="121" t="s">
        <v>82</v>
      </c>
      <c r="BK116" s="119"/>
      <c r="BL116" s="119"/>
      <c r="BM116" s="119"/>
    </row>
    <row r="117" spans="2:65" s="1" customFormat="1" ht="18" customHeight="1" x14ac:dyDescent="0.2">
      <c r="B117" s="28"/>
      <c r="D117" s="224" t="s">
        <v>139</v>
      </c>
      <c r="E117" s="225"/>
      <c r="F117" s="225"/>
      <c r="J117" s="117">
        <v>0</v>
      </c>
      <c r="L117" s="118"/>
      <c r="M117" s="119"/>
      <c r="N117" s="120" t="s">
        <v>40</v>
      </c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21" t="s">
        <v>109</v>
      </c>
      <c r="AZ117" s="119"/>
      <c r="BA117" s="119"/>
      <c r="BB117" s="119"/>
      <c r="BC117" s="119"/>
      <c r="BD117" s="119"/>
      <c r="BE117" s="122">
        <f t="shared" si="0"/>
        <v>0</v>
      </c>
      <c r="BF117" s="122">
        <f t="shared" si="1"/>
        <v>0</v>
      </c>
      <c r="BG117" s="122">
        <f t="shared" si="2"/>
        <v>0</v>
      </c>
      <c r="BH117" s="122">
        <f t="shared" si="3"/>
        <v>0</v>
      </c>
      <c r="BI117" s="122">
        <f t="shared" si="4"/>
        <v>0</v>
      </c>
      <c r="BJ117" s="121" t="s">
        <v>82</v>
      </c>
      <c r="BK117" s="119"/>
      <c r="BL117" s="119"/>
      <c r="BM117" s="119"/>
    </row>
    <row r="118" spans="2:65" s="1" customFormat="1" ht="18" customHeight="1" x14ac:dyDescent="0.2">
      <c r="B118" s="28"/>
      <c r="D118" s="224" t="s">
        <v>140</v>
      </c>
      <c r="E118" s="225"/>
      <c r="F118" s="225"/>
      <c r="J118" s="117">
        <v>0</v>
      </c>
      <c r="L118" s="118"/>
      <c r="M118" s="119"/>
      <c r="N118" s="120" t="s">
        <v>40</v>
      </c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21" t="s">
        <v>109</v>
      </c>
      <c r="AZ118" s="119"/>
      <c r="BA118" s="119"/>
      <c r="BB118" s="119"/>
      <c r="BC118" s="119"/>
      <c r="BD118" s="119"/>
      <c r="BE118" s="122">
        <f t="shared" si="0"/>
        <v>0</v>
      </c>
      <c r="BF118" s="122">
        <f t="shared" si="1"/>
        <v>0</v>
      </c>
      <c r="BG118" s="122">
        <f t="shared" si="2"/>
        <v>0</v>
      </c>
      <c r="BH118" s="122">
        <f t="shared" si="3"/>
        <v>0</v>
      </c>
      <c r="BI118" s="122">
        <f t="shared" si="4"/>
        <v>0</v>
      </c>
      <c r="BJ118" s="121" t="s">
        <v>82</v>
      </c>
      <c r="BK118" s="119"/>
      <c r="BL118" s="119"/>
      <c r="BM118" s="119"/>
    </row>
    <row r="119" spans="2:65" s="1" customFormat="1" ht="18" customHeight="1" x14ac:dyDescent="0.2">
      <c r="B119" s="28"/>
      <c r="D119" s="224" t="s">
        <v>141</v>
      </c>
      <c r="E119" s="225"/>
      <c r="F119" s="225"/>
      <c r="J119" s="117">
        <v>0</v>
      </c>
      <c r="L119" s="118"/>
      <c r="M119" s="119"/>
      <c r="N119" s="120" t="s">
        <v>40</v>
      </c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21" t="s">
        <v>109</v>
      </c>
      <c r="AZ119" s="119"/>
      <c r="BA119" s="119"/>
      <c r="BB119" s="119"/>
      <c r="BC119" s="119"/>
      <c r="BD119" s="119"/>
      <c r="BE119" s="122">
        <f t="shared" si="0"/>
        <v>0</v>
      </c>
      <c r="BF119" s="122">
        <f t="shared" si="1"/>
        <v>0</v>
      </c>
      <c r="BG119" s="122">
        <f t="shared" si="2"/>
        <v>0</v>
      </c>
      <c r="BH119" s="122">
        <f t="shared" si="3"/>
        <v>0</v>
      </c>
      <c r="BI119" s="122">
        <f t="shared" si="4"/>
        <v>0</v>
      </c>
      <c r="BJ119" s="121" t="s">
        <v>82</v>
      </c>
      <c r="BK119" s="119"/>
      <c r="BL119" s="119"/>
      <c r="BM119" s="119"/>
    </row>
    <row r="120" spans="2:65" s="1" customFormat="1" ht="18" customHeight="1" x14ac:dyDescent="0.2">
      <c r="B120" s="28"/>
      <c r="D120" s="116" t="s">
        <v>142</v>
      </c>
      <c r="J120" s="117">
        <f>ROUND(J32*T120,2)</f>
        <v>0</v>
      </c>
      <c r="L120" s="118"/>
      <c r="M120" s="119"/>
      <c r="N120" s="120" t="s">
        <v>40</v>
      </c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21" t="s">
        <v>143</v>
      </c>
      <c r="AZ120" s="119"/>
      <c r="BA120" s="119"/>
      <c r="BB120" s="119"/>
      <c r="BC120" s="119"/>
      <c r="BD120" s="119"/>
      <c r="BE120" s="122">
        <f t="shared" si="0"/>
        <v>0</v>
      </c>
      <c r="BF120" s="122">
        <f t="shared" si="1"/>
        <v>0</v>
      </c>
      <c r="BG120" s="122">
        <f t="shared" si="2"/>
        <v>0</v>
      </c>
      <c r="BH120" s="122">
        <f t="shared" si="3"/>
        <v>0</v>
      </c>
      <c r="BI120" s="122">
        <f t="shared" si="4"/>
        <v>0</v>
      </c>
      <c r="BJ120" s="121" t="s">
        <v>82</v>
      </c>
      <c r="BK120" s="119"/>
      <c r="BL120" s="119"/>
      <c r="BM120" s="119"/>
    </row>
    <row r="121" spans="2:65" s="1" customFormat="1" ht="10" x14ac:dyDescent="0.2">
      <c r="B121" s="28"/>
      <c r="L121" s="28"/>
    </row>
    <row r="122" spans="2:65" s="1" customFormat="1" ht="29.25" customHeight="1" x14ac:dyDescent="0.2">
      <c r="B122" s="28"/>
      <c r="C122" s="123" t="s">
        <v>144</v>
      </c>
      <c r="D122" s="95"/>
      <c r="E122" s="95"/>
      <c r="F122" s="95"/>
      <c r="G122" s="95"/>
      <c r="H122" s="95"/>
      <c r="I122" s="95"/>
      <c r="J122" s="124">
        <f>ROUND(J98+J114,2)</f>
        <v>0</v>
      </c>
      <c r="K122" s="95"/>
      <c r="L122" s="28"/>
    </row>
    <row r="123" spans="2:65" s="1" customFormat="1" ht="7" customHeight="1" x14ac:dyDescent="0.2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8"/>
    </row>
    <row r="127" spans="2:65" s="1" customFormat="1" ht="7" customHeight="1" x14ac:dyDescent="0.2"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28"/>
    </row>
    <row r="128" spans="2:65" s="1" customFormat="1" ht="25" customHeight="1" x14ac:dyDescent="0.2">
      <c r="B128" s="28"/>
      <c r="C128" s="17" t="s">
        <v>145</v>
      </c>
      <c r="L128" s="28"/>
    </row>
    <row r="129" spans="2:63" s="1" customFormat="1" ht="7" customHeight="1" x14ac:dyDescent="0.2">
      <c r="B129" s="28"/>
      <c r="L129" s="28"/>
    </row>
    <row r="130" spans="2:63" s="1" customFormat="1" ht="12" customHeight="1" x14ac:dyDescent="0.2">
      <c r="B130" s="28"/>
      <c r="C130" s="23" t="s">
        <v>16</v>
      </c>
      <c r="L130" s="28"/>
    </row>
    <row r="131" spans="2:63" s="1" customFormat="1" ht="26.25" customHeight="1" x14ac:dyDescent="0.2">
      <c r="B131" s="28"/>
      <c r="E131" s="220" t="str">
        <f>E7</f>
        <v>Stavební úpravy, přístavba a nástavba objektu - Objekt občanského vybavení a umístění TČ</v>
      </c>
      <c r="F131" s="221"/>
      <c r="G131" s="221"/>
      <c r="H131" s="221"/>
      <c r="L131" s="28"/>
    </row>
    <row r="132" spans="2:63" ht="12" customHeight="1" x14ac:dyDescent="0.2">
      <c r="B132" s="16"/>
      <c r="C132" s="23" t="s">
        <v>112</v>
      </c>
      <c r="L132" s="16"/>
    </row>
    <row r="133" spans="2:63" s="1" customFormat="1" ht="16.5" customHeight="1" x14ac:dyDescent="0.2">
      <c r="B133" s="28"/>
      <c r="E133" s="220" t="s">
        <v>113</v>
      </c>
      <c r="F133" s="222"/>
      <c r="G133" s="222"/>
      <c r="H133" s="222"/>
      <c r="L133" s="28"/>
    </row>
    <row r="134" spans="2:63" s="1" customFormat="1" ht="12" customHeight="1" x14ac:dyDescent="0.2">
      <c r="B134" s="28"/>
      <c r="C134" s="23" t="s">
        <v>114</v>
      </c>
      <c r="L134" s="28"/>
    </row>
    <row r="135" spans="2:63" s="1" customFormat="1" ht="16.5" customHeight="1" x14ac:dyDescent="0.2">
      <c r="B135" s="28"/>
      <c r="E135" s="178" t="str">
        <f>E11</f>
        <v>D1 - 1.NP-Levý prostor</v>
      </c>
      <c r="F135" s="222"/>
      <c r="G135" s="222"/>
      <c r="H135" s="222"/>
      <c r="L135" s="28"/>
    </row>
    <row r="136" spans="2:63" s="1" customFormat="1" ht="7" customHeight="1" x14ac:dyDescent="0.2">
      <c r="B136" s="28"/>
      <c r="L136" s="28"/>
    </row>
    <row r="137" spans="2:63" s="1" customFormat="1" ht="12" customHeight="1" x14ac:dyDescent="0.2">
      <c r="B137" s="28"/>
      <c r="C137" s="23" t="s">
        <v>20</v>
      </c>
      <c r="F137" s="21" t="str">
        <f>F14</f>
        <v>p.č. 1006/1, 1006/44 a p.č. st. 52, k.ú. Kozojedy</v>
      </c>
      <c r="I137" s="23" t="s">
        <v>22</v>
      </c>
      <c r="J137" s="48" t="str">
        <f>IF(J14="","",J14)</f>
        <v>12. 4. 2023</v>
      </c>
      <c r="L137" s="28"/>
    </row>
    <row r="138" spans="2:63" s="1" customFormat="1" ht="7" customHeight="1" x14ac:dyDescent="0.2">
      <c r="B138" s="28"/>
      <c r="L138" s="28"/>
    </row>
    <row r="139" spans="2:63" s="1" customFormat="1" ht="15.15" customHeight="1" x14ac:dyDescent="0.2">
      <c r="B139" s="28"/>
      <c r="C139" s="23" t="s">
        <v>24</v>
      </c>
      <c r="F139" s="21" t="str">
        <f>E17</f>
        <v>Obec Kozojedy, 9. května 40, 28163 Kozojedy</v>
      </c>
      <c r="I139" s="23" t="s">
        <v>30</v>
      </c>
      <c r="J139" s="26" t="str">
        <f>E23</f>
        <v>KFJ poject s.r.o.</v>
      </c>
      <c r="L139" s="28"/>
    </row>
    <row r="140" spans="2:63" s="1" customFormat="1" ht="15.15" customHeight="1" x14ac:dyDescent="0.2">
      <c r="B140" s="28"/>
      <c r="C140" s="23" t="s">
        <v>28</v>
      </c>
      <c r="F140" s="21" t="str">
        <f>IF(E20="","",E20)</f>
        <v>Vyplň údaj</v>
      </c>
      <c r="I140" s="23" t="s">
        <v>33</v>
      </c>
      <c r="J140" s="26" t="str">
        <f>E26</f>
        <v>KFJ poject s.r.o.</v>
      </c>
      <c r="L140" s="28"/>
    </row>
    <row r="141" spans="2:63" s="1" customFormat="1" ht="10.25" customHeight="1" x14ac:dyDescent="0.2">
      <c r="B141" s="28"/>
      <c r="L141" s="28"/>
    </row>
    <row r="142" spans="2:63" s="10" customFormat="1" ht="29.25" customHeight="1" x14ac:dyDescent="0.2">
      <c r="B142" s="125"/>
      <c r="C142" s="126" t="s">
        <v>146</v>
      </c>
      <c r="D142" s="127" t="s">
        <v>60</v>
      </c>
      <c r="E142" s="127" t="s">
        <v>56</v>
      </c>
      <c r="F142" s="127" t="s">
        <v>57</v>
      </c>
      <c r="G142" s="127" t="s">
        <v>147</v>
      </c>
      <c r="H142" s="127" t="s">
        <v>148</v>
      </c>
      <c r="I142" s="127" t="s">
        <v>149</v>
      </c>
      <c r="J142" s="128" t="s">
        <v>120</v>
      </c>
      <c r="K142" s="129" t="s">
        <v>150</v>
      </c>
      <c r="L142" s="125"/>
      <c r="M142" s="55" t="s">
        <v>1</v>
      </c>
      <c r="N142" s="56" t="s">
        <v>39</v>
      </c>
      <c r="O142" s="56" t="s">
        <v>151</v>
      </c>
      <c r="P142" s="56" t="s">
        <v>152</v>
      </c>
      <c r="Q142" s="56" t="s">
        <v>153</v>
      </c>
      <c r="R142" s="56" t="s">
        <v>154</v>
      </c>
      <c r="S142" s="56" t="s">
        <v>155</v>
      </c>
      <c r="T142" s="57" t="s">
        <v>156</v>
      </c>
    </row>
    <row r="143" spans="2:63" s="1" customFormat="1" ht="22.75" customHeight="1" x14ac:dyDescent="0.35">
      <c r="B143" s="28"/>
      <c r="C143" s="60" t="s">
        <v>157</v>
      </c>
      <c r="J143" s="130">
        <f>BK143</f>
        <v>0</v>
      </c>
      <c r="L143" s="28"/>
      <c r="M143" s="58"/>
      <c r="N143" s="49"/>
      <c r="O143" s="49"/>
      <c r="P143" s="131">
        <f>P144+P187</f>
        <v>0</v>
      </c>
      <c r="Q143" s="49"/>
      <c r="R143" s="131">
        <f>R144+R187</f>
        <v>16.715937750234701</v>
      </c>
      <c r="S143" s="49"/>
      <c r="T143" s="132">
        <f>T144+T187</f>
        <v>27.809059250000001</v>
      </c>
      <c r="AT143" s="13" t="s">
        <v>74</v>
      </c>
      <c r="AU143" s="13" t="s">
        <v>122</v>
      </c>
      <c r="BK143" s="133">
        <f>BK144+BK187</f>
        <v>0</v>
      </c>
    </row>
    <row r="144" spans="2:63" s="11" customFormat="1" ht="25.9" customHeight="1" x14ac:dyDescent="0.35">
      <c r="B144" s="134"/>
      <c r="D144" s="135" t="s">
        <v>74</v>
      </c>
      <c r="E144" s="136" t="s">
        <v>158</v>
      </c>
      <c r="F144" s="136" t="s">
        <v>159</v>
      </c>
      <c r="I144" s="137"/>
      <c r="J144" s="138">
        <f>BK144</f>
        <v>0</v>
      </c>
      <c r="L144" s="134"/>
      <c r="M144" s="139"/>
      <c r="P144" s="140">
        <f>P145+P150+P162+P175+P185</f>
        <v>0</v>
      </c>
      <c r="R144" s="140">
        <f>R145+R150+R162+R175+R185</f>
        <v>13.508478058734701</v>
      </c>
      <c r="T144" s="141">
        <f>T145+T150+T162+T175+T185</f>
        <v>27.100298000000002</v>
      </c>
      <c r="AR144" s="135" t="s">
        <v>82</v>
      </c>
      <c r="AT144" s="142" t="s">
        <v>74</v>
      </c>
      <c r="AU144" s="142" t="s">
        <v>75</v>
      </c>
      <c r="AY144" s="135" t="s">
        <v>160</v>
      </c>
      <c r="BK144" s="143">
        <f>BK145+BK150+BK162+BK175+BK185</f>
        <v>0</v>
      </c>
    </row>
    <row r="145" spans="2:65" s="11" customFormat="1" ht="22.75" customHeight="1" x14ac:dyDescent="0.25">
      <c r="B145" s="134"/>
      <c r="D145" s="135" t="s">
        <v>74</v>
      </c>
      <c r="E145" s="144" t="s">
        <v>161</v>
      </c>
      <c r="F145" s="144" t="s">
        <v>162</v>
      </c>
      <c r="I145" s="137"/>
      <c r="J145" s="145">
        <f>BK145</f>
        <v>0</v>
      </c>
      <c r="L145" s="134"/>
      <c r="M145" s="139"/>
      <c r="P145" s="140">
        <f>SUM(P146:P149)</f>
        <v>0</v>
      </c>
      <c r="R145" s="140">
        <f>SUM(R146:R149)</f>
        <v>2.388240594</v>
      </c>
      <c r="T145" s="141">
        <f>SUM(T146:T149)</f>
        <v>0</v>
      </c>
      <c r="AR145" s="135" t="s">
        <v>82</v>
      </c>
      <c r="AT145" s="142" t="s">
        <v>74</v>
      </c>
      <c r="AU145" s="142" t="s">
        <v>82</v>
      </c>
      <c r="AY145" s="135" t="s">
        <v>160</v>
      </c>
      <c r="BK145" s="143">
        <f>SUM(BK146:BK149)</f>
        <v>0</v>
      </c>
    </row>
    <row r="146" spans="2:65" s="1" customFormat="1" ht="21.75" customHeight="1" x14ac:dyDescent="0.2">
      <c r="B146" s="28"/>
      <c r="C146" s="146" t="s">
        <v>82</v>
      </c>
      <c r="D146" s="146" t="s">
        <v>163</v>
      </c>
      <c r="E146" s="147" t="s">
        <v>164</v>
      </c>
      <c r="F146" s="148" t="s">
        <v>165</v>
      </c>
      <c r="G146" s="149" t="s">
        <v>166</v>
      </c>
      <c r="H146" s="150">
        <v>2</v>
      </c>
      <c r="I146" s="151"/>
      <c r="J146" s="152">
        <f>ROUND(I146*H146,2)</f>
        <v>0</v>
      </c>
      <c r="K146" s="153"/>
      <c r="L146" s="28"/>
      <c r="M146" s="154" t="s">
        <v>1</v>
      </c>
      <c r="N146" s="115" t="s">
        <v>40</v>
      </c>
      <c r="P146" s="155">
        <f>O146*H146</f>
        <v>0</v>
      </c>
      <c r="Q146" s="155">
        <v>2.2783500000000002E-2</v>
      </c>
      <c r="R146" s="155">
        <f>Q146*H146</f>
        <v>4.5567000000000003E-2</v>
      </c>
      <c r="S146" s="155">
        <v>0</v>
      </c>
      <c r="T146" s="156">
        <f>S146*H146</f>
        <v>0</v>
      </c>
      <c r="AR146" s="157" t="s">
        <v>167</v>
      </c>
      <c r="AT146" s="157" t="s">
        <v>163</v>
      </c>
      <c r="AU146" s="157" t="s">
        <v>84</v>
      </c>
      <c r="AY146" s="13" t="s">
        <v>160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3" t="s">
        <v>82</v>
      </c>
      <c r="BK146" s="158">
        <f>ROUND(I146*H146,2)</f>
        <v>0</v>
      </c>
      <c r="BL146" s="13" t="s">
        <v>167</v>
      </c>
      <c r="BM146" s="157" t="s">
        <v>168</v>
      </c>
    </row>
    <row r="147" spans="2:65" s="1" customFormat="1" ht="24.15" customHeight="1" x14ac:dyDescent="0.2">
      <c r="B147" s="28"/>
      <c r="C147" s="146" t="s">
        <v>84</v>
      </c>
      <c r="D147" s="146" t="s">
        <v>163</v>
      </c>
      <c r="E147" s="147" t="s">
        <v>169</v>
      </c>
      <c r="F147" s="148" t="s">
        <v>170</v>
      </c>
      <c r="G147" s="149" t="s">
        <v>171</v>
      </c>
      <c r="H147" s="150">
        <v>20.574000000000002</v>
      </c>
      <c r="I147" s="151"/>
      <c r="J147" s="152">
        <f>ROUND(I147*H147,2)</f>
        <v>0</v>
      </c>
      <c r="K147" s="153"/>
      <c r="L147" s="28"/>
      <c r="M147" s="154" t="s">
        <v>1</v>
      </c>
      <c r="N147" s="115" t="s">
        <v>40</v>
      </c>
      <c r="P147" s="155">
        <f>O147*H147</f>
        <v>0</v>
      </c>
      <c r="Q147" s="155">
        <v>9.4480999999999996E-2</v>
      </c>
      <c r="R147" s="155">
        <f>Q147*H147</f>
        <v>1.9438520940000001</v>
      </c>
      <c r="S147" s="155">
        <v>0</v>
      </c>
      <c r="T147" s="156">
        <f>S147*H147</f>
        <v>0</v>
      </c>
      <c r="AR147" s="157" t="s">
        <v>167</v>
      </c>
      <c r="AT147" s="157" t="s">
        <v>163</v>
      </c>
      <c r="AU147" s="157" t="s">
        <v>84</v>
      </c>
      <c r="AY147" s="13" t="s">
        <v>160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3" t="s">
        <v>82</v>
      </c>
      <c r="BK147" s="158">
        <f>ROUND(I147*H147,2)</f>
        <v>0</v>
      </c>
      <c r="BL147" s="13" t="s">
        <v>167</v>
      </c>
      <c r="BM147" s="157" t="s">
        <v>172</v>
      </c>
    </row>
    <row r="148" spans="2:65" s="1" customFormat="1" ht="16.5" customHeight="1" x14ac:dyDescent="0.2">
      <c r="B148" s="28"/>
      <c r="C148" s="146" t="s">
        <v>161</v>
      </c>
      <c r="D148" s="146" t="s">
        <v>163</v>
      </c>
      <c r="E148" s="147" t="s">
        <v>173</v>
      </c>
      <c r="F148" s="148" t="s">
        <v>174</v>
      </c>
      <c r="G148" s="149" t="s">
        <v>171</v>
      </c>
      <c r="H148" s="150">
        <v>2.4750000000000001</v>
      </c>
      <c r="I148" s="151"/>
      <c r="J148" s="152">
        <f>ROUND(I148*H148,2)</f>
        <v>0</v>
      </c>
      <c r="K148" s="153"/>
      <c r="L148" s="28"/>
      <c r="M148" s="154" t="s">
        <v>1</v>
      </c>
      <c r="N148" s="115" t="s">
        <v>40</v>
      </c>
      <c r="P148" s="155">
        <f>O148*H148</f>
        <v>0</v>
      </c>
      <c r="Q148" s="155">
        <v>0.16114000000000001</v>
      </c>
      <c r="R148" s="155">
        <f>Q148*H148</f>
        <v>0.39882150000000005</v>
      </c>
      <c r="S148" s="155">
        <v>0</v>
      </c>
      <c r="T148" s="156">
        <f>S148*H148</f>
        <v>0</v>
      </c>
      <c r="AR148" s="157" t="s">
        <v>167</v>
      </c>
      <c r="AT148" s="157" t="s">
        <v>163</v>
      </c>
      <c r="AU148" s="157" t="s">
        <v>84</v>
      </c>
      <c r="AY148" s="13" t="s">
        <v>160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3" t="s">
        <v>82</v>
      </c>
      <c r="BK148" s="158">
        <f>ROUND(I148*H148,2)</f>
        <v>0</v>
      </c>
      <c r="BL148" s="13" t="s">
        <v>167</v>
      </c>
      <c r="BM148" s="157" t="s">
        <v>175</v>
      </c>
    </row>
    <row r="149" spans="2:65" s="1" customFormat="1" ht="18" x14ac:dyDescent="0.2">
      <c r="B149" s="28"/>
      <c r="D149" s="159" t="s">
        <v>176</v>
      </c>
      <c r="F149" s="160" t="s">
        <v>177</v>
      </c>
      <c r="I149" s="119"/>
      <c r="L149" s="28"/>
      <c r="M149" s="161"/>
      <c r="T149" s="52"/>
      <c r="AT149" s="13" t="s">
        <v>176</v>
      </c>
      <c r="AU149" s="13" t="s">
        <v>84</v>
      </c>
    </row>
    <row r="150" spans="2:65" s="11" customFormat="1" ht="22.75" customHeight="1" x14ac:dyDescent="0.25">
      <c r="B150" s="134"/>
      <c r="D150" s="135" t="s">
        <v>74</v>
      </c>
      <c r="E150" s="144" t="s">
        <v>178</v>
      </c>
      <c r="F150" s="144" t="s">
        <v>179</v>
      </c>
      <c r="I150" s="137"/>
      <c r="J150" s="145">
        <f>BK150</f>
        <v>0</v>
      </c>
      <c r="L150" s="134"/>
      <c r="M150" s="139"/>
      <c r="P150" s="140">
        <f>SUM(P151:P161)</f>
        <v>0</v>
      </c>
      <c r="R150" s="140">
        <f>SUM(R151:R161)</f>
        <v>11.112025414734701</v>
      </c>
      <c r="T150" s="141">
        <f>SUM(T151:T161)</f>
        <v>0</v>
      </c>
      <c r="AR150" s="135" t="s">
        <v>82</v>
      </c>
      <c r="AT150" s="142" t="s">
        <v>74</v>
      </c>
      <c r="AU150" s="142" t="s">
        <v>82</v>
      </c>
      <c r="AY150" s="135" t="s">
        <v>160</v>
      </c>
      <c r="BK150" s="143">
        <f>SUM(BK151:BK161)</f>
        <v>0</v>
      </c>
    </row>
    <row r="151" spans="2:65" s="1" customFormat="1" ht="24.15" customHeight="1" x14ac:dyDescent="0.2">
      <c r="B151" s="28"/>
      <c r="C151" s="146" t="s">
        <v>167</v>
      </c>
      <c r="D151" s="146" t="s">
        <v>163</v>
      </c>
      <c r="E151" s="147" t="s">
        <v>180</v>
      </c>
      <c r="F151" s="148" t="s">
        <v>181</v>
      </c>
      <c r="G151" s="149" t="s">
        <v>171</v>
      </c>
      <c r="H151" s="150">
        <v>49.77</v>
      </c>
      <c r="I151" s="151"/>
      <c r="J151" s="152">
        <f t="shared" ref="J151:J161" si="5">ROUND(I151*H151,2)</f>
        <v>0</v>
      </c>
      <c r="K151" s="153"/>
      <c r="L151" s="28"/>
      <c r="M151" s="154" t="s">
        <v>1</v>
      </c>
      <c r="N151" s="115" t="s">
        <v>40</v>
      </c>
      <c r="P151" s="155">
        <f t="shared" ref="P151:P161" si="6">O151*H151</f>
        <v>0</v>
      </c>
      <c r="Q151" s="155">
        <v>2.63E-4</v>
      </c>
      <c r="R151" s="155">
        <f t="shared" ref="R151:R161" si="7">Q151*H151</f>
        <v>1.308951E-2</v>
      </c>
      <c r="S151" s="155">
        <v>0</v>
      </c>
      <c r="T151" s="156">
        <f t="shared" ref="T151:T161" si="8">S151*H151</f>
        <v>0</v>
      </c>
      <c r="AR151" s="157" t="s">
        <v>167</v>
      </c>
      <c r="AT151" s="157" t="s">
        <v>163</v>
      </c>
      <c r="AU151" s="157" t="s">
        <v>84</v>
      </c>
      <c r="AY151" s="13" t="s">
        <v>160</v>
      </c>
      <c r="BE151" s="158">
        <f t="shared" ref="BE151:BE161" si="9">IF(N151="základní",J151,0)</f>
        <v>0</v>
      </c>
      <c r="BF151" s="158">
        <f t="shared" ref="BF151:BF161" si="10">IF(N151="snížená",J151,0)</f>
        <v>0</v>
      </c>
      <c r="BG151" s="158">
        <f t="shared" ref="BG151:BG161" si="11">IF(N151="zákl. přenesená",J151,0)</f>
        <v>0</v>
      </c>
      <c r="BH151" s="158">
        <f t="shared" ref="BH151:BH161" si="12">IF(N151="sníž. přenesená",J151,0)</f>
        <v>0</v>
      </c>
      <c r="BI151" s="158">
        <f t="shared" ref="BI151:BI161" si="13">IF(N151="nulová",J151,0)</f>
        <v>0</v>
      </c>
      <c r="BJ151" s="13" t="s">
        <v>82</v>
      </c>
      <c r="BK151" s="158">
        <f t="shared" ref="BK151:BK161" si="14">ROUND(I151*H151,2)</f>
        <v>0</v>
      </c>
      <c r="BL151" s="13" t="s">
        <v>167</v>
      </c>
      <c r="BM151" s="157" t="s">
        <v>182</v>
      </c>
    </row>
    <row r="152" spans="2:65" s="1" customFormat="1" ht="24.15" customHeight="1" x14ac:dyDescent="0.2">
      <c r="B152" s="28"/>
      <c r="C152" s="146" t="s">
        <v>183</v>
      </c>
      <c r="D152" s="146" t="s">
        <v>163</v>
      </c>
      <c r="E152" s="147" t="s">
        <v>184</v>
      </c>
      <c r="F152" s="148" t="s">
        <v>185</v>
      </c>
      <c r="G152" s="149" t="s">
        <v>171</v>
      </c>
      <c r="H152" s="150">
        <v>49.77</v>
      </c>
      <c r="I152" s="151"/>
      <c r="J152" s="152">
        <f t="shared" si="5"/>
        <v>0</v>
      </c>
      <c r="K152" s="153"/>
      <c r="L152" s="28"/>
      <c r="M152" s="154" t="s">
        <v>1</v>
      </c>
      <c r="N152" s="115" t="s">
        <v>40</v>
      </c>
      <c r="P152" s="155">
        <f t="shared" si="6"/>
        <v>0</v>
      </c>
      <c r="Q152" s="155">
        <v>1.8380000000000001E-2</v>
      </c>
      <c r="R152" s="155">
        <f t="shared" si="7"/>
        <v>0.91477260000000005</v>
      </c>
      <c r="S152" s="155">
        <v>0</v>
      </c>
      <c r="T152" s="156">
        <f t="shared" si="8"/>
        <v>0</v>
      </c>
      <c r="AR152" s="157" t="s">
        <v>167</v>
      </c>
      <c r="AT152" s="157" t="s">
        <v>163</v>
      </c>
      <c r="AU152" s="157" t="s">
        <v>84</v>
      </c>
      <c r="AY152" s="13" t="s">
        <v>160</v>
      </c>
      <c r="BE152" s="158">
        <f t="shared" si="9"/>
        <v>0</v>
      </c>
      <c r="BF152" s="158">
        <f t="shared" si="10"/>
        <v>0</v>
      </c>
      <c r="BG152" s="158">
        <f t="shared" si="11"/>
        <v>0</v>
      </c>
      <c r="BH152" s="158">
        <f t="shared" si="12"/>
        <v>0</v>
      </c>
      <c r="BI152" s="158">
        <f t="shared" si="13"/>
        <v>0</v>
      </c>
      <c r="BJ152" s="13" t="s">
        <v>82</v>
      </c>
      <c r="BK152" s="158">
        <f t="shared" si="14"/>
        <v>0</v>
      </c>
      <c r="BL152" s="13" t="s">
        <v>167</v>
      </c>
      <c r="BM152" s="157" t="s">
        <v>186</v>
      </c>
    </row>
    <row r="153" spans="2:65" s="1" customFormat="1" ht="24.15" customHeight="1" x14ac:dyDescent="0.2">
      <c r="B153" s="28"/>
      <c r="C153" s="146" t="s">
        <v>178</v>
      </c>
      <c r="D153" s="146" t="s">
        <v>163</v>
      </c>
      <c r="E153" s="147" t="s">
        <v>187</v>
      </c>
      <c r="F153" s="148" t="s">
        <v>188</v>
      </c>
      <c r="G153" s="149" t="s">
        <v>171</v>
      </c>
      <c r="H153" s="150">
        <v>49.77</v>
      </c>
      <c r="I153" s="151"/>
      <c r="J153" s="152">
        <f t="shared" si="5"/>
        <v>0</v>
      </c>
      <c r="K153" s="153"/>
      <c r="L153" s="28"/>
      <c r="M153" s="154" t="s">
        <v>1</v>
      </c>
      <c r="N153" s="115" t="s">
        <v>40</v>
      </c>
      <c r="P153" s="155">
        <f t="shared" si="6"/>
        <v>0</v>
      </c>
      <c r="Q153" s="155">
        <v>7.9000000000000008E-3</v>
      </c>
      <c r="R153" s="155">
        <f t="shared" si="7"/>
        <v>0.39318300000000006</v>
      </c>
      <c r="S153" s="155">
        <v>0</v>
      </c>
      <c r="T153" s="156">
        <f t="shared" si="8"/>
        <v>0</v>
      </c>
      <c r="AR153" s="157" t="s">
        <v>167</v>
      </c>
      <c r="AT153" s="157" t="s">
        <v>163</v>
      </c>
      <c r="AU153" s="157" t="s">
        <v>84</v>
      </c>
      <c r="AY153" s="13" t="s">
        <v>160</v>
      </c>
      <c r="BE153" s="158">
        <f t="shared" si="9"/>
        <v>0</v>
      </c>
      <c r="BF153" s="158">
        <f t="shared" si="10"/>
        <v>0</v>
      </c>
      <c r="BG153" s="158">
        <f t="shared" si="11"/>
        <v>0</v>
      </c>
      <c r="BH153" s="158">
        <f t="shared" si="12"/>
        <v>0</v>
      </c>
      <c r="BI153" s="158">
        <f t="shared" si="13"/>
        <v>0</v>
      </c>
      <c r="BJ153" s="13" t="s">
        <v>82</v>
      </c>
      <c r="BK153" s="158">
        <f t="shared" si="14"/>
        <v>0</v>
      </c>
      <c r="BL153" s="13" t="s">
        <v>167</v>
      </c>
      <c r="BM153" s="157" t="s">
        <v>189</v>
      </c>
    </row>
    <row r="154" spans="2:65" s="1" customFormat="1" ht="24.15" customHeight="1" x14ac:dyDescent="0.2">
      <c r="B154" s="28"/>
      <c r="C154" s="146" t="s">
        <v>190</v>
      </c>
      <c r="D154" s="146" t="s">
        <v>163</v>
      </c>
      <c r="E154" s="147" t="s">
        <v>191</v>
      </c>
      <c r="F154" s="148" t="s">
        <v>192</v>
      </c>
      <c r="G154" s="149" t="s">
        <v>171</v>
      </c>
      <c r="H154" s="150">
        <v>160.10499999999999</v>
      </c>
      <c r="I154" s="151"/>
      <c r="J154" s="152">
        <f t="shared" si="5"/>
        <v>0</v>
      </c>
      <c r="K154" s="153"/>
      <c r="L154" s="28"/>
      <c r="M154" s="154" t="s">
        <v>1</v>
      </c>
      <c r="N154" s="115" t="s">
        <v>40</v>
      </c>
      <c r="P154" s="155">
        <f t="shared" si="6"/>
        <v>0</v>
      </c>
      <c r="Q154" s="155">
        <v>2.63E-4</v>
      </c>
      <c r="R154" s="155">
        <f t="shared" si="7"/>
        <v>4.2107614999999994E-2</v>
      </c>
      <c r="S154" s="155">
        <v>0</v>
      </c>
      <c r="T154" s="156">
        <f t="shared" si="8"/>
        <v>0</v>
      </c>
      <c r="AR154" s="157" t="s">
        <v>167</v>
      </c>
      <c r="AT154" s="157" t="s">
        <v>163</v>
      </c>
      <c r="AU154" s="157" t="s">
        <v>84</v>
      </c>
      <c r="AY154" s="13" t="s">
        <v>160</v>
      </c>
      <c r="BE154" s="158">
        <f t="shared" si="9"/>
        <v>0</v>
      </c>
      <c r="BF154" s="158">
        <f t="shared" si="10"/>
        <v>0</v>
      </c>
      <c r="BG154" s="158">
        <f t="shared" si="11"/>
        <v>0</v>
      </c>
      <c r="BH154" s="158">
        <f t="shared" si="12"/>
        <v>0</v>
      </c>
      <c r="BI154" s="158">
        <f t="shared" si="13"/>
        <v>0</v>
      </c>
      <c r="BJ154" s="13" t="s">
        <v>82</v>
      </c>
      <c r="BK154" s="158">
        <f t="shared" si="14"/>
        <v>0</v>
      </c>
      <c r="BL154" s="13" t="s">
        <v>167</v>
      </c>
      <c r="BM154" s="157" t="s">
        <v>193</v>
      </c>
    </row>
    <row r="155" spans="2:65" s="1" customFormat="1" ht="24.15" customHeight="1" x14ac:dyDescent="0.2">
      <c r="B155" s="28"/>
      <c r="C155" s="146" t="s">
        <v>194</v>
      </c>
      <c r="D155" s="146" t="s">
        <v>163</v>
      </c>
      <c r="E155" s="147" t="s">
        <v>195</v>
      </c>
      <c r="F155" s="148" t="s">
        <v>196</v>
      </c>
      <c r="G155" s="149" t="s">
        <v>171</v>
      </c>
      <c r="H155" s="150">
        <v>17.8</v>
      </c>
      <c r="I155" s="151"/>
      <c r="J155" s="152">
        <f t="shared" si="5"/>
        <v>0</v>
      </c>
      <c r="K155" s="153"/>
      <c r="L155" s="28"/>
      <c r="M155" s="154" t="s">
        <v>1</v>
      </c>
      <c r="N155" s="115" t="s">
        <v>40</v>
      </c>
      <c r="P155" s="155">
        <f t="shared" si="6"/>
        <v>0</v>
      </c>
      <c r="Q155" s="155">
        <v>1.54E-2</v>
      </c>
      <c r="R155" s="155">
        <f t="shared" si="7"/>
        <v>0.27412000000000003</v>
      </c>
      <c r="S155" s="155">
        <v>0</v>
      </c>
      <c r="T155" s="156">
        <f t="shared" si="8"/>
        <v>0</v>
      </c>
      <c r="AR155" s="157" t="s">
        <v>167</v>
      </c>
      <c r="AT155" s="157" t="s">
        <v>163</v>
      </c>
      <c r="AU155" s="157" t="s">
        <v>84</v>
      </c>
      <c r="AY155" s="13" t="s">
        <v>160</v>
      </c>
      <c r="BE155" s="158">
        <f t="shared" si="9"/>
        <v>0</v>
      </c>
      <c r="BF155" s="158">
        <f t="shared" si="10"/>
        <v>0</v>
      </c>
      <c r="BG155" s="158">
        <f t="shared" si="11"/>
        <v>0</v>
      </c>
      <c r="BH155" s="158">
        <f t="shared" si="12"/>
        <v>0</v>
      </c>
      <c r="BI155" s="158">
        <f t="shared" si="13"/>
        <v>0</v>
      </c>
      <c r="BJ155" s="13" t="s">
        <v>82</v>
      </c>
      <c r="BK155" s="158">
        <f t="shared" si="14"/>
        <v>0</v>
      </c>
      <c r="BL155" s="13" t="s">
        <v>167</v>
      </c>
      <c r="BM155" s="157" t="s">
        <v>197</v>
      </c>
    </row>
    <row r="156" spans="2:65" s="1" customFormat="1" ht="24.15" customHeight="1" x14ac:dyDescent="0.2">
      <c r="B156" s="28"/>
      <c r="C156" s="146" t="s">
        <v>198</v>
      </c>
      <c r="D156" s="146" t="s">
        <v>163</v>
      </c>
      <c r="E156" s="147" t="s">
        <v>199</v>
      </c>
      <c r="F156" s="148" t="s">
        <v>200</v>
      </c>
      <c r="G156" s="149" t="s">
        <v>171</v>
      </c>
      <c r="H156" s="150">
        <v>143.905</v>
      </c>
      <c r="I156" s="151"/>
      <c r="J156" s="152">
        <f t="shared" si="5"/>
        <v>0</v>
      </c>
      <c r="K156" s="153"/>
      <c r="L156" s="28"/>
      <c r="M156" s="154" t="s">
        <v>1</v>
      </c>
      <c r="N156" s="115" t="s">
        <v>40</v>
      </c>
      <c r="P156" s="155">
        <f t="shared" si="6"/>
        <v>0</v>
      </c>
      <c r="Q156" s="155">
        <v>1.8380000000000001E-2</v>
      </c>
      <c r="R156" s="155">
        <f t="shared" si="7"/>
        <v>2.6449739000000001</v>
      </c>
      <c r="S156" s="155">
        <v>0</v>
      </c>
      <c r="T156" s="156">
        <f t="shared" si="8"/>
        <v>0</v>
      </c>
      <c r="AR156" s="157" t="s">
        <v>167</v>
      </c>
      <c r="AT156" s="157" t="s">
        <v>163</v>
      </c>
      <c r="AU156" s="157" t="s">
        <v>84</v>
      </c>
      <c r="AY156" s="13" t="s">
        <v>160</v>
      </c>
      <c r="BE156" s="158">
        <f t="shared" si="9"/>
        <v>0</v>
      </c>
      <c r="BF156" s="158">
        <f t="shared" si="10"/>
        <v>0</v>
      </c>
      <c r="BG156" s="158">
        <f t="shared" si="11"/>
        <v>0</v>
      </c>
      <c r="BH156" s="158">
        <f t="shared" si="12"/>
        <v>0</v>
      </c>
      <c r="BI156" s="158">
        <f t="shared" si="13"/>
        <v>0</v>
      </c>
      <c r="BJ156" s="13" t="s">
        <v>82</v>
      </c>
      <c r="BK156" s="158">
        <f t="shared" si="14"/>
        <v>0</v>
      </c>
      <c r="BL156" s="13" t="s">
        <v>167</v>
      </c>
      <c r="BM156" s="157" t="s">
        <v>201</v>
      </c>
    </row>
    <row r="157" spans="2:65" s="1" customFormat="1" ht="24.15" customHeight="1" x14ac:dyDescent="0.2">
      <c r="B157" s="28"/>
      <c r="C157" s="146" t="s">
        <v>202</v>
      </c>
      <c r="D157" s="146" t="s">
        <v>163</v>
      </c>
      <c r="E157" s="147" t="s">
        <v>203</v>
      </c>
      <c r="F157" s="148" t="s">
        <v>204</v>
      </c>
      <c r="G157" s="149" t="s">
        <v>171</v>
      </c>
      <c r="H157" s="150">
        <v>118.95699999999999</v>
      </c>
      <c r="I157" s="151"/>
      <c r="J157" s="152">
        <f t="shared" si="5"/>
        <v>0</v>
      </c>
      <c r="K157" s="153"/>
      <c r="L157" s="28"/>
      <c r="M157" s="154" t="s">
        <v>1</v>
      </c>
      <c r="N157" s="115" t="s">
        <v>40</v>
      </c>
      <c r="P157" s="155">
        <f t="shared" si="6"/>
        <v>0</v>
      </c>
      <c r="Q157" s="155">
        <v>7.9000000000000008E-3</v>
      </c>
      <c r="R157" s="155">
        <f t="shared" si="7"/>
        <v>0.93976029999999999</v>
      </c>
      <c r="S157" s="155">
        <v>0</v>
      </c>
      <c r="T157" s="156">
        <f t="shared" si="8"/>
        <v>0</v>
      </c>
      <c r="AR157" s="157" t="s">
        <v>167</v>
      </c>
      <c r="AT157" s="157" t="s">
        <v>163</v>
      </c>
      <c r="AU157" s="157" t="s">
        <v>84</v>
      </c>
      <c r="AY157" s="13" t="s">
        <v>160</v>
      </c>
      <c r="BE157" s="158">
        <f t="shared" si="9"/>
        <v>0</v>
      </c>
      <c r="BF157" s="158">
        <f t="shared" si="10"/>
        <v>0</v>
      </c>
      <c r="BG157" s="158">
        <f t="shared" si="11"/>
        <v>0</v>
      </c>
      <c r="BH157" s="158">
        <f t="shared" si="12"/>
        <v>0</v>
      </c>
      <c r="BI157" s="158">
        <f t="shared" si="13"/>
        <v>0</v>
      </c>
      <c r="BJ157" s="13" t="s">
        <v>82</v>
      </c>
      <c r="BK157" s="158">
        <f t="shared" si="14"/>
        <v>0</v>
      </c>
      <c r="BL157" s="13" t="s">
        <v>167</v>
      </c>
      <c r="BM157" s="157" t="s">
        <v>205</v>
      </c>
    </row>
    <row r="158" spans="2:65" s="1" customFormat="1" ht="33" customHeight="1" x14ac:dyDescent="0.2">
      <c r="B158" s="28"/>
      <c r="C158" s="146" t="s">
        <v>206</v>
      </c>
      <c r="D158" s="146" t="s">
        <v>163</v>
      </c>
      <c r="E158" s="147" t="s">
        <v>207</v>
      </c>
      <c r="F158" s="148" t="s">
        <v>208</v>
      </c>
      <c r="G158" s="149" t="s">
        <v>209</v>
      </c>
      <c r="H158" s="150">
        <v>2.4900000000000002</v>
      </c>
      <c r="I158" s="151"/>
      <c r="J158" s="152">
        <f t="shared" si="5"/>
        <v>0</v>
      </c>
      <c r="K158" s="153"/>
      <c r="L158" s="28"/>
      <c r="M158" s="154" t="s">
        <v>1</v>
      </c>
      <c r="N158" s="115" t="s">
        <v>40</v>
      </c>
      <c r="P158" s="155">
        <f t="shared" si="6"/>
        <v>0</v>
      </c>
      <c r="Q158" s="155">
        <v>2.3010199999999998</v>
      </c>
      <c r="R158" s="155">
        <f t="shared" si="7"/>
        <v>5.7295398000000004</v>
      </c>
      <c r="S158" s="155">
        <v>0</v>
      </c>
      <c r="T158" s="156">
        <f t="shared" si="8"/>
        <v>0</v>
      </c>
      <c r="AR158" s="157" t="s">
        <v>167</v>
      </c>
      <c r="AT158" s="157" t="s">
        <v>163</v>
      </c>
      <c r="AU158" s="157" t="s">
        <v>84</v>
      </c>
      <c r="AY158" s="13" t="s">
        <v>160</v>
      </c>
      <c r="BE158" s="158">
        <f t="shared" si="9"/>
        <v>0</v>
      </c>
      <c r="BF158" s="158">
        <f t="shared" si="10"/>
        <v>0</v>
      </c>
      <c r="BG158" s="158">
        <f t="shared" si="11"/>
        <v>0</v>
      </c>
      <c r="BH158" s="158">
        <f t="shared" si="12"/>
        <v>0</v>
      </c>
      <c r="BI158" s="158">
        <f t="shared" si="13"/>
        <v>0</v>
      </c>
      <c r="BJ158" s="13" t="s">
        <v>82</v>
      </c>
      <c r="BK158" s="158">
        <f t="shared" si="14"/>
        <v>0</v>
      </c>
      <c r="BL158" s="13" t="s">
        <v>167</v>
      </c>
      <c r="BM158" s="157" t="s">
        <v>210</v>
      </c>
    </row>
    <row r="159" spans="2:65" s="1" customFormat="1" ht="33" customHeight="1" x14ac:dyDescent="0.2">
      <c r="B159" s="28"/>
      <c r="C159" s="146" t="s">
        <v>211</v>
      </c>
      <c r="D159" s="146" t="s">
        <v>163</v>
      </c>
      <c r="E159" s="147" t="s">
        <v>212</v>
      </c>
      <c r="F159" s="148" t="s">
        <v>213</v>
      </c>
      <c r="G159" s="149" t="s">
        <v>209</v>
      </c>
      <c r="H159" s="150">
        <v>2.4900000000000002</v>
      </c>
      <c r="I159" s="151"/>
      <c r="J159" s="152">
        <f t="shared" si="5"/>
        <v>0</v>
      </c>
      <c r="K159" s="153"/>
      <c r="L159" s="28"/>
      <c r="M159" s="154" t="s">
        <v>1</v>
      </c>
      <c r="N159" s="115" t="s">
        <v>40</v>
      </c>
      <c r="P159" s="155">
        <f t="shared" si="6"/>
        <v>0</v>
      </c>
      <c r="Q159" s="155">
        <v>0</v>
      </c>
      <c r="R159" s="155">
        <f t="shared" si="7"/>
        <v>0</v>
      </c>
      <c r="S159" s="155">
        <v>0</v>
      </c>
      <c r="T159" s="156">
        <f t="shared" si="8"/>
        <v>0</v>
      </c>
      <c r="AR159" s="157" t="s">
        <v>167</v>
      </c>
      <c r="AT159" s="157" t="s">
        <v>163</v>
      </c>
      <c r="AU159" s="157" t="s">
        <v>84</v>
      </c>
      <c r="AY159" s="13" t="s">
        <v>160</v>
      </c>
      <c r="BE159" s="158">
        <f t="shared" si="9"/>
        <v>0</v>
      </c>
      <c r="BF159" s="158">
        <f t="shared" si="10"/>
        <v>0</v>
      </c>
      <c r="BG159" s="158">
        <f t="shared" si="11"/>
        <v>0</v>
      </c>
      <c r="BH159" s="158">
        <f t="shared" si="12"/>
        <v>0</v>
      </c>
      <c r="BI159" s="158">
        <f t="shared" si="13"/>
        <v>0</v>
      </c>
      <c r="BJ159" s="13" t="s">
        <v>82</v>
      </c>
      <c r="BK159" s="158">
        <f t="shared" si="14"/>
        <v>0</v>
      </c>
      <c r="BL159" s="13" t="s">
        <v>167</v>
      </c>
      <c r="BM159" s="157" t="s">
        <v>214</v>
      </c>
    </row>
    <row r="160" spans="2:65" s="1" customFormat="1" ht="16.5" customHeight="1" x14ac:dyDescent="0.2">
      <c r="B160" s="28"/>
      <c r="C160" s="146" t="s">
        <v>215</v>
      </c>
      <c r="D160" s="146" t="s">
        <v>163</v>
      </c>
      <c r="E160" s="147" t="s">
        <v>216</v>
      </c>
      <c r="F160" s="148" t="s">
        <v>217</v>
      </c>
      <c r="G160" s="149" t="s">
        <v>218</v>
      </c>
      <c r="H160" s="150">
        <v>0.151</v>
      </c>
      <c r="I160" s="151"/>
      <c r="J160" s="152">
        <f t="shared" si="5"/>
        <v>0</v>
      </c>
      <c r="K160" s="153"/>
      <c r="L160" s="28"/>
      <c r="M160" s="154" t="s">
        <v>1</v>
      </c>
      <c r="N160" s="115" t="s">
        <v>40</v>
      </c>
      <c r="P160" s="155">
        <f t="shared" si="6"/>
        <v>0</v>
      </c>
      <c r="Q160" s="155">
        <v>1.0627727796999999</v>
      </c>
      <c r="R160" s="155">
        <f t="shared" si="7"/>
        <v>0.16047868973469998</v>
      </c>
      <c r="S160" s="155">
        <v>0</v>
      </c>
      <c r="T160" s="156">
        <f t="shared" si="8"/>
        <v>0</v>
      </c>
      <c r="AR160" s="157" t="s">
        <v>167</v>
      </c>
      <c r="AT160" s="157" t="s">
        <v>163</v>
      </c>
      <c r="AU160" s="157" t="s">
        <v>84</v>
      </c>
      <c r="AY160" s="13" t="s">
        <v>160</v>
      </c>
      <c r="BE160" s="158">
        <f t="shared" si="9"/>
        <v>0</v>
      </c>
      <c r="BF160" s="158">
        <f t="shared" si="10"/>
        <v>0</v>
      </c>
      <c r="BG160" s="158">
        <f t="shared" si="11"/>
        <v>0</v>
      </c>
      <c r="BH160" s="158">
        <f t="shared" si="12"/>
        <v>0</v>
      </c>
      <c r="BI160" s="158">
        <f t="shared" si="13"/>
        <v>0</v>
      </c>
      <c r="BJ160" s="13" t="s">
        <v>82</v>
      </c>
      <c r="BK160" s="158">
        <f t="shared" si="14"/>
        <v>0</v>
      </c>
      <c r="BL160" s="13" t="s">
        <v>167</v>
      </c>
      <c r="BM160" s="157" t="s">
        <v>219</v>
      </c>
    </row>
    <row r="161" spans="2:65" s="1" customFormat="1" ht="24.15" customHeight="1" x14ac:dyDescent="0.2">
      <c r="B161" s="28"/>
      <c r="C161" s="146" t="s">
        <v>220</v>
      </c>
      <c r="D161" s="146" t="s">
        <v>163</v>
      </c>
      <c r="E161" s="147" t="s">
        <v>221</v>
      </c>
      <c r="F161" s="148" t="s">
        <v>222</v>
      </c>
      <c r="G161" s="149" t="s">
        <v>223</v>
      </c>
      <c r="H161" s="150">
        <v>1</v>
      </c>
      <c r="I161" s="151"/>
      <c r="J161" s="152">
        <f t="shared" si="5"/>
        <v>0</v>
      </c>
      <c r="K161" s="153"/>
      <c r="L161" s="28"/>
      <c r="M161" s="154" t="s">
        <v>1</v>
      </c>
      <c r="N161" s="115" t="s">
        <v>40</v>
      </c>
      <c r="P161" s="155">
        <f t="shared" si="6"/>
        <v>0</v>
      </c>
      <c r="Q161" s="155">
        <v>0</v>
      </c>
      <c r="R161" s="155">
        <f t="shared" si="7"/>
        <v>0</v>
      </c>
      <c r="S161" s="155">
        <v>0</v>
      </c>
      <c r="T161" s="156">
        <f t="shared" si="8"/>
        <v>0</v>
      </c>
      <c r="AR161" s="157" t="s">
        <v>167</v>
      </c>
      <c r="AT161" s="157" t="s">
        <v>163</v>
      </c>
      <c r="AU161" s="157" t="s">
        <v>84</v>
      </c>
      <c r="AY161" s="13" t="s">
        <v>160</v>
      </c>
      <c r="BE161" s="158">
        <f t="shared" si="9"/>
        <v>0</v>
      </c>
      <c r="BF161" s="158">
        <f t="shared" si="10"/>
        <v>0</v>
      </c>
      <c r="BG161" s="158">
        <f t="shared" si="11"/>
        <v>0</v>
      </c>
      <c r="BH161" s="158">
        <f t="shared" si="12"/>
        <v>0</v>
      </c>
      <c r="BI161" s="158">
        <f t="shared" si="13"/>
        <v>0</v>
      </c>
      <c r="BJ161" s="13" t="s">
        <v>82</v>
      </c>
      <c r="BK161" s="158">
        <f t="shared" si="14"/>
        <v>0</v>
      </c>
      <c r="BL161" s="13" t="s">
        <v>167</v>
      </c>
      <c r="BM161" s="157" t="s">
        <v>224</v>
      </c>
    </row>
    <row r="162" spans="2:65" s="11" customFormat="1" ht="22.75" customHeight="1" x14ac:dyDescent="0.25">
      <c r="B162" s="134"/>
      <c r="D162" s="135" t="s">
        <v>74</v>
      </c>
      <c r="E162" s="144" t="s">
        <v>198</v>
      </c>
      <c r="F162" s="144" t="s">
        <v>225</v>
      </c>
      <c r="I162" s="137"/>
      <c r="J162" s="145">
        <f>BK162</f>
        <v>0</v>
      </c>
      <c r="L162" s="134"/>
      <c r="M162" s="139"/>
      <c r="P162" s="140">
        <f>SUM(P163:P174)</f>
        <v>0</v>
      </c>
      <c r="R162" s="140">
        <f>SUM(R163:R174)</f>
        <v>8.2120499999999985E-3</v>
      </c>
      <c r="T162" s="141">
        <f>SUM(T163:T174)</f>
        <v>27.100298000000002</v>
      </c>
      <c r="AR162" s="135" t="s">
        <v>82</v>
      </c>
      <c r="AT162" s="142" t="s">
        <v>74</v>
      </c>
      <c r="AU162" s="142" t="s">
        <v>82</v>
      </c>
      <c r="AY162" s="135" t="s">
        <v>160</v>
      </c>
      <c r="BK162" s="143">
        <f>SUM(BK163:BK174)</f>
        <v>0</v>
      </c>
    </row>
    <row r="163" spans="2:65" s="1" customFormat="1" ht="33" customHeight="1" x14ac:dyDescent="0.2">
      <c r="B163" s="28"/>
      <c r="C163" s="146" t="s">
        <v>8</v>
      </c>
      <c r="D163" s="146" t="s">
        <v>163</v>
      </c>
      <c r="E163" s="147" t="s">
        <v>226</v>
      </c>
      <c r="F163" s="148" t="s">
        <v>227</v>
      </c>
      <c r="G163" s="149" t="s">
        <v>171</v>
      </c>
      <c r="H163" s="150">
        <v>49.77</v>
      </c>
      <c r="I163" s="151"/>
      <c r="J163" s="152">
        <f t="shared" ref="J163:J174" si="15">ROUND(I163*H163,2)</f>
        <v>0</v>
      </c>
      <c r="K163" s="153"/>
      <c r="L163" s="28"/>
      <c r="M163" s="154" t="s">
        <v>1</v>
      </c>
      <c r="N163" s="115" t="s">
        <v>40</v>
      </c>
      <c r="P163" s="155">
        <f t="shared" ref="P163:P174" si="16">O163*H163</f>
        <v>0</v>
      </c>
      <c r="Q163" s="155">
        <v>1.2999999999999999E-4</v>
      </c>
      <c r="R163" s="155">
        <f t="shared" ref="R163:R174" si="17">Q163*H163</f>
        <v>6.4700999999999995E-3</v>
      </c>
      <c r="S163" s="155">
        <v>0</v>
      </c>
      <c r="T163" s="156">
        <f t="shared" ref="T163:T174" si="18">S163*H163</f>
        <v>0</v>
      </c>
      <c r="AR163" s="157" t="s">
        <v>167</v>
      </c>
      <c r="AT163" s="157" t="s">
        <v>163</v>
      </c>
      <c r="AU163" s="157" t="s">
        <v>84</v>
      </c>
      <c r="AY163" s="13" t="s">
        <v>160</v>
      </c>
      <c r="BE163" s="158">
        <f t="shared" ref="BE163:BE174" si="19">IF(N163="základní",J163,0)</f>
        <v>0</v>
      </c>
      <c r="BF163" s="158">
        <f t="shared" ref="BF163:BF174" si="20">IF(N163="snížená",J163,0)</f>
        <v>0</v>
      </c>
      <c r="BG163" s="158">
        <f t="shared" ref="BG163:BG174" si="21">IF(N163="zákl. přenesená",J163,0)</f>
        <v>0</v>
      </c>
      <c r="BH163" s="158">
        <f t="shared" ref="BH163:BH174" si="22">IF(N163="sníž. přenesená",J163,0)</f>
        <v>0</v>
      </c>
      <c r="BI163" s="158">
        <f t="shared" ref="BI163:BI174" si="23">IF(N163="nulová",J163,0)</f>
        <v>0</v>
      </c>
      <c r="BJ163" s="13" t="s">
        <v>82</v>
      </c>
      <c r="BK163" s="158">
        <f t="shared" ref="BK163:BK174" si="24">ROUND(I163*H163,2)</f>
        <v>0</v>
      </c>
      <c r="BL163" s="13" t="s">
        <v>167</v>
      </c>
      <c r="BM163" s="157" t="s">
        <v>228</v>
      </c>
    </row>
    <row r="164" spans="2:65" s="1" customFormat="1" ht="24.15" customHeight="1" x14ac:dyDescent="0.2">
      <c r="B164" s="28"/>
      <c r="C164" s="146" t="s">
        <v>229</v>
      </c>
      <c r="D164" s="146" t="s">
        <v>163</v>
      </c>
      <c r="E164" s="147" t="s">
        <v>230</v>
      </c>
      <c r="F164" s="148" t="s">
        <v>231</v>
      </c>
      <c r="G164" s="149" t="s">
        <v>171</v>
      </c>
      <c r="H164" s="150">
        <v>49.77</v>
      </c>
      <c r="I164" s="151"/>
      <c r="J164" s="152">
        <f t="shared" si="15"/>
        <v>0</v>
      </c>
      <c r="K164" s="153"/>
      <c r="L164" s="28"/>
      <c r="M164" s="154" t="s">
        <v>1</v>
      </c>
      <c r="N164" s="115" t="s">
        <v>40</v>
      </c>
      <c r="P164" s="155">
        <f t="shared" si="16"/>
        <v>0</v>
      </c>
      <c r="Q164" s="155">
        <v>3.4999999999999997E-5</v>
      </c>
      <c r="R164" s="155">
        <f t="shared" si="17"/>
        <v>1.7419499999999999E-3</v>
      </c>
      <c r="S164" s="155">
        <v>0</v>
      </c>
      <c r="T164" s="156">
        <f t="shared" si="18"/>
        <v>0</v>
      </c>
      <c r="AR164" s="157" t="s">
        <v>167</v>
      </c>
      <c r="AT164" s="157" t="s">
        <v>163</v>
      </c>
      <c r="AU164" s="157" t="s">
        <v>84</v>
      </c>
      <c r="AY164" s="13" t="s">
        <v>160</v>
      </c>
      <c r="BE164" s="158">
        <f t="shared" si="19"/>
        <v>0</v>
      </c>
      <c r="BF164" s="158">
        <f t="shared" si="20"/>
        <v>0</v>
      </c>
      <c r="BG164" s="158">
        <f t="shared" si="21"/>
        <v>0</v>
      </c>
      <c r="BH164" s="158">
        <f t="shared" si="22"/>
        <v>0</v>
      </c>
      <c r="BI164" s="158">
        <f t="shared" si="23"/>
        <v>0</v>
      </c>
      <c r="BJ164" s="13" t="s">
        <v>82</v>
      </c>
      <c r="BK164" s="158">
        <f t="shared" si="24"/>
        <v>0</v>
      </c>
      <c r="BL164" s="13" t="s">
        <v>167</v>
      </c>
      <c r="BM164" s="157" t="s">
        <v>232</v>
      </c>
    </row>
    <row r="165" spans="2:65" s="1" customFormat="1" ht="21.75" customHeight="1" x14ac:dyDescent="0.2">
      <c r="B165" s="28"/>
      <c r="C165" s="146" t="s">
        <v>233</v>
      </c>
      <c r="D165" s="146" t="s">
        <v>163</v>
      </c>
      <c r="E165" s="147" t="s">
        <v>234</v>
      </c>
      <c r="F165" s="148" t="s">
        <v>235</v>
      </c>
      <c r="G165" s="149" t="s">
        <v>171</v>
      </c>
      <c r="H165" s="150">
        <v>6.3040000000000003</v>
      </c>
      <c r="I165" s="151"/>
      <c r="J165" s="152">
        <f t="shared" si="15"/>
        <v>0</v>
      </c>
      <c r="K165" s="153"/>
      <c r="L165" s="28"/>
      <c r="M165" s="154" t="s">
        <v>1</v>
      </c>
      <c r="N165" s="115" t="s">
        <v>40</v>
      </c>
      <c r="P165" s="155">
        <f t="shared" si="16"/>
        <v>0</v>
      </c>
      <c r="Q165" s="155">
        <v>0</v>
      </c>
      <c r="R165" s="155">
        <f t="shared" si="17"/>
        <v>0</v>
      </c>
      <c r="S165" s="155">
        <v>0.13100000000000001</v>
      </c>
      <c r="T165" s="156">
        <f t="shared" si="18"/>
        <v>0.82582400000000011</v>
      </c>
      <c r="AR165" s="157" t="s">
        <v>167</v>
      </c>
      <c r="AT165" s="157" t="s">
        <v>163</v>
      </c>
      <c r="AU165" s="157" t="s">
        <v>84</v>
      </c>
      <c r="AY165" s="13" t="s">
        <v>160</v>
      </c>
      <c r="BE165" s="158">
        <f t="shared" si="19"/>
        <v>0</v>
      </c>
      <c r="BF165" s="158">
        <f t="shared" si="20"/>
        <v>0</v>
      </c>
      <c r="BG165" s="158">
        <f t="shared" si="21"/>
        <v>0</v>
      </c>
      <c r="BH165" s="158">
        <f t="shared" si="22"/>
        <v>0</v>
      </c>
      <c r="BI165" s="158">
        <f t="shared" si="23"/>
        <v>0</v>
      </c>
      <c r="BJ165" s="13" t="s">
        <v>82</v>
      </c>
      <c r="BK165" s="158">
        <f t="shared" si="24"/>
        <v>0</v>
      </c>
      <c r="BL165" s="13" t="s">
        <v>167</v>
      </c>
      <c r="BM165" s="157" t="s">
        <v>236</v>
      </c>
    </row>
    <row r="166" spans="2:65" s="1" customFormat="1" ht="21.75" customHeight="1" x14ac:dyDescent="0.2">
      <c r="B166" s="28"/>
      <c r="C166" s="146" t="s">
        <v>237</v>
      </c>
      <c r="D166" s="146" t="s">
        <v>163</v>
      </c>
      <c r="E166" s="147" t="s">
        <v>238</v>
      </c>
      <c r="F166" s="148" t="s">
        <v>239</v>
      </c>
      <c r="G166" s="149" t="s">
        <v>171</v>
      </c>
      <c r="H166" s="150">
        <v>9.5399999999999991</v>
      </c>
      <c r="I166" s="151"/>
      <c r="J166" s="152">
        <f t="shared" si="15"/>
        <v>0</v>
      </c>
      <c r="K166" s="153"/>
      <c r="L166" s="28"/>
      <c r="M166" s="154" t="s">
        <v>1</v>
      </c>
      <c r="N166" s="115" t="s">
        <v>40</v>
      </c>
      <c r="P166" s="155">
        <f t="shared" si="16"/>
        <v>0</v>
      </c>
      <c r="Q166" s="155">
        <v>0</v>
      </c>
      <c r="R166" s="155">
        <f t="shared" si="17"/>
        <v>0</v>
      </c>
      <c r="S166" s="155">
        <v>0.26100000000000001</v>
      </c>
      <c r="T166" s="156">
        <f t="shared" si="18"/>
        <v>2.4899399999999998</v>
      </c>
      <c r="AR166" s="157" t="s">
        <v>167</v>
      </c>
      <c r="AT166" s="157" t="s">
        <v>163</v>
      </c>
      <c r="AU166" s="157" t="s">
        <v>84</v>
      </c>
      <c r="AY166" s="13" t="s">
        <v>160</v>
      </c>
      <c r="BE166" s="158">
        <f t="shared" si="19"/>
        <v>0</v>
      </c>
      <c r="BF166" s="158">
        <f t="shared" si="20"/>
        <v>0</v>
      </c>
      <c r="BG166" s="158">
        <f t="shared" si="21"/>
        <v>0</v>
      </c>
      <c r="BH166" s="158">
        <f t="shared" si="22"/>
        <v>0</v>
      </c>
      <c r="BI166" s="158">
        <f t="shared" si="23"/>
        <v>0</v>
      </c>
      <c r="BJ166" s="13" t="s">
        <v>82</v>
      </c>
      <c r="BK166" s="158">
        <f t="shared" si="24"/>
        <v>0</v>
      </c>
      <c r="BL166" s="13" t="s">
        <v>167</v>
      </c>
      <c r="BM166" s="157" t="s">
        <v>240</v>
      </c>
    </row>
    <row r="167" spans="2:65" s="1" customFormat="1" ht="37.75" customHeight="1" x14ac:dyDescent="0.2">
      <c r="B167" s="28"/>
      <c r="C167" s="146" t="s">
        <v>241</v>
      </c>
      <c r="D167" s="146" t="s">
        <v>163</v>
      </c>
      <c r="E167" s="147" t="s">
        <v>242</v>
      </c>
      <c r="F167" s="148" t="s">
        <v>243</v>
      </c>
      <c r="G167" s="149" t="s">
        <v>209</v>
      </c>
      <c r="H167" s="150">
        <v>4.516</v>
      </c>
      <c r="I167" s="151"/>
      <c r="J167" s="152">
        <f t="shared" si="15"/>
        <v>0</v>
      </c>
      <c r="K167" s="153"/>
      <c r="L167" s="28"/>
      <c r="M167" s="154" t="s">
        <v>1</v>
      </c>
      <c r="N167" s="115" t="s">
        <v>40</v>
      </c>
      <c r="P167" s="155">
        <f t="shared" si="16"/>
        <v>0</v>
      </c>
      <c r="Q167" s="155">
        <v>0</v>
      </c>
      <c r="R167" s="155">
        <f t="shared" si="17"/>
        <v>0</v>
      </c>
      <c r="S167" s="155">
        <v>2.2000000000000002</v>
      </c>
      <c r="T167" s="156">
        <f t="shared" si="18"/>
        <v>9.9352</v>
      </c>
      <c r="AR167" s="157" t="s">
        <v>167</v>
      </c>
      <c r="AT167" s="157" t="s">
        <v>163</v>
      </c>
      <c r="AU167" s="157" t="s">
        <v>84</v>
      </c>
      <c r="AY167" s="13" t="s">
        <v>160</v>
      </c>
      <c r="BE167" s="158">
        <f t="shared" si="19"/>
        <v>0</v>
      </c>
      <c r="BF167" s="158">
        <f t="shared" si="20"/>
        <v>0</v>
      </c>
      <c r="BG167" s="158">
        <f t="shared" si="21"/>
        <v>0</v>
      </c>
      <c r="BH167" s="158">
        <f t="shared" si="22"/>
        <v>0</v>
      </c>
      <c r="BI167" s="158">
        <f t="shared" si="23"/>
        <v>0</v>
      </c>
      <c r="BJ167" s="13" t="s">
        <v>82</v>
      </c>
      <c r="BK167" s="158">
        <f t="shared" si="24"/>
        <v>0</v>
      </c>
      <c r="BL167" s="13" t="s">
        <v>167</v>
      </c>
      <c r="BM167" s="157" t="s">
        <v>244</v>
      </c>
    </row>
    <row r="168" spans="2:65" s="1" customFormat="1" ht="33" customHeight="1" x14ac:dyDescent="0.2">
      <c r="B168" s="28"/>
      <c r="C168" s="146" t="s">
        <v>245</v>
      </c>
      <c r="D168" s="146" t="s">
        <v>163</v>
      </c>
      <c r="E168" s="147" t="s">
        <v>246</v>
      </c>
      <c r="F168" s="148" t="s">
        <v>247</v>
      </c>
      <c r="G168" s="149" t="s">
        <v>209</v>
      </c>
      <c r="H168" s="150">
        <v>4.516</v>
      </c>
      <c r="I168" s="151"/>
      <c r="J168" s="152">
        <f t="shared" si="15"/>
        <v>0</v>
      </c>
      <c r="K168" s="153"/>
      <c r="L168" s="28"/>
      <c r="M168" s="154" t="s">
        <v>1</v>
      </c>
      <c r="N168" s="115" t="s">
        <v>40</v>
      </c>
      <c r="P168" s="155">
        <f t="shared" si="16"/>
        <v>0</v>
      </c>
      <c r="Q168" s="155">
        <v>0</v>
      </c>
      <c r="R168" s="155">
        <f t="shared" si="17"/>
        <v>0</v>
      </c>
      <c r="S168" s="155">
        <v>4.3999999999999997E-2</v>
      </c>
      <c r="T168" s="156">
        <f t="shared" si="18"/>
        <v>0.19870399999999999</v>
      </c>
      <c r="AR168" s="157" t="s">
        <v>167</v>
      </c>
      <c r="AT168" s="157" t="s">
        <v>163</v>
      </c>
      <c r="AU168" s="157" t="s">
        <v>84</v>
      </c>
      <c r="AY168" s="13" t="s">
        <v>160</v>
      </c>
      <c r="BE168" s="158">
        <f t="shared" si="19"/>
        <v>0</v>
      </c>
      <c r="BF168" s="158">
        <f t="shared" si="20"/>
        <v>0</v>
      </c>
      <c r="BG168" s="158">
        <f t="shared" si="21"/>
        <v>0</v>
      </c>
      <c r="BH168" s="158">
        <f t="shared" si="22"/>
        <v>0</v>
      </c>
      <c r="BI168" s="158">
        <f t="shared" si="23"/>
        <v>0</v>
      </c>
      <c r="BJ168" s="13" t="s">
        <v>82</v>
      </c>
      <c r="BK168" s="158">
        <f t="shared" si="24"/>
        <v>0</v>
      </c>
      <c r="BL168" s="13" t="s">
        <v>167</v>
      </c>
      <c r="BM168" s="157" t="s">
        <v>248</v>
      </c>
    </row>
    <row r="169" spans="2:65" s="1" customFormat="1" ht="24.15" customHeight="1" x14ac:dyDescent="0.2">
      <c r="B169" s="28"/>
      <c r="C169" s="146" t="s">
        <v>7</v>
      </c>
      <c r="D169" s="146" t="s">
        <v>163</v>
      </c>
      <c r="E169" s="147" t="s">
        <v>249</v>
      </c>
      <c r="F169" s="148" t="s">
        <v>250</v>
      </c>
      <c r="G169" s="149" t="s">
        <v>171</v>
      </c>
      <c r="H169" s="150">
        <v>50.17</v>
      </c>
      <c r="I169" s="151"/>
      <c r="J169" s="152">
        <f t="shared" si="15"/>
        <v>0</v>
      </c>
      <c r="K169" s="153"/>
      <c r="L169" s="28"/>
      <c r="M169" s="154" t="s">
        <v>1</v>
      </c>
      <c r="N169" s="115" t="s">
        <v>40</v>
      </c>
      <c r="P169" s="155">
        <f t="shared" si="16"/>
        <v>0</v>
      </c>
      <c r="Q169" s="155">
        <v>0</v>
      </c>
      <c r="R169" s="155">
        <f t="shared" si="17"/>
        <v>0</v>
      </c>
      <c r="S169" s="155">
        <v>5.7000000000000002E-2</v>
      </c>
      <c r="T169" s="156">
        <f t="shared" si="18"/>
        <v>2.8596900000000001</v>
      </c>
      <c r="AR169" s="157" t="s">
        <v>167</v>
      </c>
      <c r="AT169" s="157" t="s">
        <v>163</v>
      </c>
      <c r="AU169" s="157" t="s">
        <v>84</v>
      </c>
      <c r="AY169" s="13" t="s">
        <v>160</v>
      </c>
      <c r="BE169" s="158">
        <f t="shared" si="19"/>
        <v>0</v>
      </c>
      <c r="BF169" s="158">
        <f t="shared" si="20"/>
        <v>0</v>
      </c>
      <c r="BG169" s="158">
        <f t="shared" si="21"/>
        <v>0</v>
      </c>
      <c r="BH169" s="158">
        <f t="shared" si="22"/>
        <v>0</v>
      </c>
      <c r="BI169" s="158">
        <f t="shared" si="23"/>
        <v>0</v>
      </c>
      <c r="BJ169" s="13" t="s">
        <v>82</v>
      </c>
      <c r="BK169" s="158">
        <f t="shared" si="24"/>
        <v>0</v>
      </c>
      <c r="BL169" s="13" t="s">
        <v>167</v>
      </c>
      <c r="BM169" s="157" t="s">
        <v>251</v>
      </c>
    </row>
    <row r="170" spans="2:65" s="1" customFormat="1" ht="21.75" customHeight="1" x14ac:dyDescent="0.2">
      <c r="B170" s="28"/>
      <c r="C170" s="146" t="s">
        <v>252</v>
      </c>
      <c r="D170" s="146" t="s">
        <v>163</v>
      </c>
      <c r="E170" s="147" t="s">
        <v>253</v>
      </c>
      <c r="F170" s="148" t="s">
        <v>254</v>
      </c>
      <c r="G170" s="149" t="s">
        <v>171</v>
      </c>
      <c r="H170" s="150">
        <v>7.07</v>
      </c>
      <c r="I170" s="151"/>
      <c r="J170" s="152">
        <f t="shared" si="15"/>
        <v>0</v>
      </c>
      <c r="K170" s="153"/>
      <c r="L170" s="28"/>
      <c r="M170" s="154" t="s">
        <v>1</v>
      </c>
      <c r="N170" s="115" t="s">
        <v>40</v>
      </c>
      <c r="P170" s="155">
        <f t="shared" si="16"/>
        <v>0</v>
      </c>
      <c r="Q170" s="155">
        <v>0</v>
      </c>
      <c r="R170" s="155">
        <f t="shared" si="17"/>
        <v>0</v>
      </c>
      <c r="S170" s="155">
        <v>7.5999999999999998E-2</v>
      </c>
      <c r="T170" s="156">
        <f t="shared" si="18"/>
        <v>0.53732000000000002</v>
      </c>
      <c r="AR170" s="157" t="s">
        <v>167</v>
      </c>
      <c r="AT170" s="157" t="s">
        <v>163</v>
      </c>
      <c r="AU170" s="157" t="s">
        <v>84</v>
      </c>
      <c r="AY170" s="13" t="s">
        <v>160</v>
      </c>
      <c r="BE170" s="158">
        <f t="shared" si="19"/>
        <v>0</v>
      </c>
      <c r="BF170" s="158">
        <f t="shared" si="20"/>
        <v>0</v>
      </c>
      <c r="BG170" s="158">
        <f t="shared" si="21"/>
        <v>0</v>
      </c>
      <c r="BH170" s="158">
        <f t="shared" si="22"/>
        <v>0</v>
      </c>
      <c r="BI170" s="158">
        <f t="shared" si="23"/>
        <v>0</v>
      </c>
      <c r="BJ170" s="13" t="s">
        <v>82</v>
      </c>
      <c r="BK170" s="158">
        <f t="shared" si="24"/>
        <v>0</v>
      </c>
      <c r="BL170" s="13" t="s">
        <v>167</v>
      </c>
      <c r="BM170" s="157" t="s">
        <v>255</v>
      </c>
    </row>
    <row r="171" spans="2:65" s="1" customFormat="1" ht="24.15" customHeight="1" x14ac:dyDescent="0.2">
      <c r="B171" s="28"/>
      <c r="C171" s="146" t="s">
        <v>256</v>
      </c>
      <c r="D171" s="146" t="s">
        <v>163</v>
      </c>
      <c r="E171" s="147" t="s">
        <v>257</v>
      </c>
      <c r="F171" s="148" t="s">
        <v>258</v>
      </c>
      <c r="G171" s="149" t="s">
        <v>209</v>
      </c>
      <c r="H171" s="150">
        <v>0.44600000000000001</v>
      </c>
      <c r="I171" s="151"/>
      <c r="J171" s="152">
        <f t="shared" si="15"/>
        <v>0</v>
      </c>
      <c r="K171" s="153"/>
      <c r="L171" s="28"/>
      <c r="M171" s="154" t="s">
        <v>1</v>
      </c>
      <c r="N171" s="115" t="s">
        <v>40</v>
      </c>
      <c r="P171" s="155">
        <f t="shared" si="16"/>
        <v>0</v>
      </c>
      <c r="Q171" s="155">
        <v>0</v>
      </c>
      <c r="R171" s="155">
        <f t="shared" si="17"/>
        <v>0</v>
      </c>
      <c r="S171" s="155">
        <v>1.8</v>
      </c>
      <c r="T171" s="156">
        <f t="shared" si="18"/>
        <v>0.80280000000000007</v>
      </c>
      <c r="AR171" s="157" t="s">
        <v>167</v>
      </c>
      <c r="AT171" s="157" t="s">
        <v>163</v>
      </c>
      <c r="AU171" s="157" t="s">
        <v>84</v>
      </c>
      <c r="AY171" s="13" t="s">
        <v>160</v>
      </c>
      <c r="BE171" s="158">
        <f t="shared" si="19"/>
        <v>0</v>
      </c>
      <c r="BF171" s="158">
        <f t="shared" si="20"/>
        <v>0</v>
      </c>
      <c r="BG171" s="158">
        <f t="shared" si="21"/>
        <v>0</v>
      </c>
      <c r="BH171" s="158">
        <f t="shared" si="22"/>
        <v>0</v>
      </c>
      <c r="BI171" s="158">
        <f t="shared" si="23"/>
        <v>0</v>
      </c>
      <c r="BJ171" s="13" t="s">
        <v>82</v>
      </c>
      <c r="BK171" s="158">
        <f t="shared" si="24"/>
        <v>0</v>
      </c>
      <c r="BL171" s="13" t="s">
        <v>167</v>
      </c>
      <c r="BM171" s="157" t="s">
        <v>259</v>
      </c>
    </row>
    <row r="172" spans="2:65" s="1" customFormat="1" ht="37.75" customHeight="1" x14ac:dyDescent="0.2">
      <c r="B172" s="28"/>
      <c r="C172" s="146" t="s">
        <v>260</v>
      </c>
      <c r="D172" s="146" t="s">
        <v>163</v>
      </c>
      <c r="E172" s="147" t="s">
        <v>261</v>
      </c>
      <c r="F172" s="148" t="s">
        <v>262</v>
      </c>
      <c r="G172" s="149" t="s">
        <v>171</v>
      </c>
      <c r="H172" s="150">
        <v>50.17</v>
      </c>
      <c r="I172" s="151"/>
      <c r="J172" s="152">
        <f t="shared" si="15"/>
        <v>0</v>
      </c>
      <c r="K172" s="153"/>
      <c r="L172" s="28"/>
      <c r="M172" s="154" t="s">
        <v>1</v>
      </c>
      <c r="N172" s="115" t="s">
        <v>40</v>
      </c>
      <c r="P172" s="155">
        <f t="shared" si="16"/>
        <v>0</v>
      </c>
      <c r="Q172" s="155">
        <v>0</v>
      </c>
      <c r="R172" s="155">
        <f t="shared" si="17"/>
        <v>0</v>
      </c>
      <c r="S172" s="155">
        <v>0.05</v>
      </c>
      <c r="T172" s="156">
        <f t="shared" si="18"/>
        <v>2.5085000000000002</v>
      </c>
      <c r="AR172" s="157" t="s">
        <v>167</v>
      </c>
      <c r="AT172" s="157" t="s">
        <v>163</v>
      </c>
      <c r="AU172" s="157" t="s">
        <v>84</v>
      </c>
      <c r="AY172" s="13" t="s">
        <v>160</v>
      </c>
      <c r="BE172" s="158">
        <f t="shared" si="19"/>
        <v>0</v>
      </c>
      <c r="BF172" s="158">
        <f t="shared" si="20"/>
        <v>0</v>
      </c>
      <c r="BG172" s="158">
        <f t="shared" si="21"/>
        <v>0</v>
      </c>
      <c r="BH172" s="158">
        <f t="shared" si="22"/>
        <v>0</v>
      </c>
      <c r="BI172" s="158">
        <f t="shared" si="23"/>
        <v>0</v>
      </c>
      <c r="BJ172" s="13" t="s">
        <v>82</v>
      </c>
      <c r="BK172" s="158">
        <f t="shared" si="24"/>
        <v>0</v>
      </c>
      <c r="BL172" s="13" t="s">
        <v>167</v>
      </c>
      <c r="BM172" s="157" t="s">
        <v>263</v>
      </c>
    </row>
    <row r="173" spans="2:65" s="1" customFormat="1" ht="37.75" customHeight="1" x14ac:dyDescent="0.2">
      <c r="B173" s="28"/>
      <c r="C173" s="146" t="s">
        <v>264</v>
      </c>
      <c r="D173" s="146" t="s">
        <v>163</v>
      </c>
      <c r="E173" s="147" t="s">
        <v>265</v>
      </c>
      <c r="F173" s="148" t="s">
        <v>266</v>
      </c>
      <c r="G173" s="149" t="s">
        <v>171</v>
      </c>
      <c r="H173" s="150">
        <v>150.91999999999999</v>
      </c>
      <c r="I173" s="151"/>
      <c r="J173" s="152">
        <f t="shared" si="15"/>
        <v>0</v>
      </c>
      <c r="K173" s="153"/>
      <c r="L173" s="28"/>
      <c r="M173" s="154" t="s">
        <v>1</v>
      </c>
      <c r="N173" s="115" t="s">
        <v>40</v>
      </c>
      <c r="P173" s="155">
        <f t="shared" si="16"/>
        <v>0</v>
      </c>
      <c r="Q173" s="155">
        <v>0</v>
      </c>
      <c r="R173" s="155">
        <f t="shared" si="17"/>
        <v>0</v>
      </c>
      <c r="S173" s="155">
        <v>4.5999999999999999E-2</v>
      </c>
      <c r="T173" s="156">
        <f t="shared" si="18"/>
        <v>6.9423199999999996</v>
      </c>
      <c r="AR173" s="157" t="s">
        <v>167</v>
      </c>
      <c r="AT173" s="157" t="s">
        <v>163</v>
      </c>
      <c r="AU173" s="157" t="s">
        <v>84</v>
      </c>
      <c r="AY173" s="13" t="s">
        <v>160</v>
      </c>
      <c r="BE173" s="158">
        <f t="shared" si="19"/>
        <v>0</v>
      </c>
      <c r="BF173" s="158">
        <f t="shared" si="20"/>
        <v>0</v>
      </c>
      <c r="BG173" s="158">
        <f t="shared" si="21"/>
        <v>0</v>
      </c>
      <c r="BH173" s="158">
        <f t="shared" si="22"/>
        <v>0</v>
      </c>
      <c r="BI173" s="158">
        <f t="shared" si="23"/>
        <v>0</v>
      </c>
      <c r="BJ173" s="13" t="s">
        <v>82</v>
      </c>
      <c r="BK173" s="158">
        <f t="shared" si="24"/>
        <v>0</v>
      </c>
      <c r="BL173" s="13" t="s">
        <v>167</v>
      </c>
      <c r="BM173" s="157" t="s">
        <v>267</v>
      </c>
    </row>
    <row r="174" spans="2:65" s="1" customFormat="1" ht="24.15" customHeight="1" x14ac:dyDescent="0.2">
      <c r="B174" s="28"/>
      <c r="C174" s="146" t="s">
        <v>268</v>
      </c>
      <c r="D174" s="146" t="s">
        <v>163</v>
      </c>
      <c r="E174" s="147" t="s">
        <v>269</v>
      </c>
      <c r="F174" s="148" t="s">
        <v>270</v>
      </c>
      <c r="G174" s="149" t="s">
        <v>223</v>
      </c>
      <c r="H174" s="150">
        <v>1</v>
      </c>
      <c r="I174" s="151"/>
      <c r="J174" s="152">
        <f t="shared" si="15"/>
        <v>0</v>
      </c>
      <c r="K174" s="153"/>
      <c r="L174" s="28"/>
      <c r="M174" s="154" t="s">
        <v>1</v>
      </c>
      <c r="N174" s="115" t="s">
        <v>40</v>
      </c>
      <c r="P174" s="155">
        <f t="shared" si="16"/>
        <v>0</v>
      </c>
      <c r="Q174" s="155">
        <v>0</v>
      </c>
      <c r="R174" s="155">
        <f t="shared" si="17"/>
        <v>0</v>
      </c>
      <c r="S174" s="155">
        <v>0</v>
      </c>
      <c r="T174" s="156">
        <f t="shared" si="18"/>
        <v>0</v>
      </c>
      <c r="AR174" s="157" t="s">
        <v>167</v>
      </c>
      <c r="AT174" s="157" t="s">
        <v>163</v>
      </c>
      <c r="AU174" s="157" t="s">
        <v>84</v>
      </c>
      <c r="AY174" s="13" t="s">
        <v>160</v>
      </c>
      <c r="BE174" s="158">
        <f t="shared" si="19"/>
        <v>0</v>
      </c>
      <c r="BF174" s="158">
        <f t="shared" si="20"/>
        <v>0</v>
      </c>
      <c r="BG174" s="158">
        <f t="shared" si="21"/>
        <v>0</v>
      </c>
      <c r="BH174" s="158">
        <f t="shared" si="22"/>
        <v>0</v>
      </c>
      <c r="BI174" s="158">
        <f t="shared" si="23"/>
        <v>0</v>
      </c>
      <c r="BJ174" s="13" t="s">
        <v>82</v>
      </c>
      <c r="BK174" s="158">
        <f t="shared" si="24"/>
        <v>0</v>
      </c>
      <c r="BL174" s="13" t="s">
        <v>167</v>
      </c>
      <c r="BM174" s="157" t="s">
        <v>271</v>
      </c>
    </row>
    <row r="175" spans="2:65" s="11" customFormat="1" ht="22.75" customHeight="1" x14ac:dyDescent="0.25">
      <c r="B175" s="134"/>
      <c r="D175" s="135" t="s">
        <v>74</v>
      </c>
      <c r="E175" s="144" t="s">
        <v>272</v>
      </c>
      <c r="F175" s="144" t="s">
        <v>273</v>
      </c>
      <c r="I175" s="137"/>
      <c r="J175" s="145">
        <f>BK175</f>
        <v>0</v>
      </c>
      <c r="L175" s="134"/>
      <c r="M175" s="139"/>
      <c r="P175" s="140">
        <f>SUM(P176:P184)</f>
        <v>0</v>
      </c>
      <c r="R175" s="140">
        <f>SUM(R176:R184)</f>
        <v>0</v>
      </c>
      <c r="T175" s="141">
        <f>SUM(T176:T184)</f>
        <v>0</v>
      </c>
      <c r="AR175" s="135" t="s">
        <v>82</v>
      </c>
      <c r="AT175" s="142" t="s">
        <v>74</v>
      </c>
      <c r="AU175" s="142" t="s">
        <v>82</v>
      </c>
      <c r="AY175" s="135" t="s">
        <v>160</v>
      </c>
      <c r="BK175" s="143">
        <f>SUM(BK176:BK184)</f>
        <v>0</v>
      </c>
    </row>
    <row r="176" spans="2:65" s="1" customFormat="1" ht="24.15" customHeight="1" x14ac:dyDescent="0.2">
      <c r="B176" s="28"/>
      <c r="C176" s="146" t="s">
        <v>274</v>
      </c>
      <c r="D176" s="146" t="s">
        <v>163</v>
      </c>
      <c r="E176" s="147" t="s">
        <v>275</v>
      </c>
      <c r="F176" s="148" t="s">
        <v>276</v>
      </c>
      <c r="G176" s="149" t="s">
        <v>218</v>
      </c>
      <c r="H176" s="150">
        <v>27.809000000000001</v>
      </c>
      <c r="I176" s="151"/>
      <c r="J176" s="152">
        <f>ROUND(I176*H176,2)</f>
        <v>0</v>
      </c>
      <c r="K176" s="153"/>
      <c r="L176" s="28"/>
      <c r="M176" s="154" t="s">
        <v>1</v>
      </c>
      <c r="N176" s="115" t="s">
        <v>40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AR176" s="157" t="s">
        <v>167</v>
      </c>
      <c r="AT176" s="157" t="s">
        <v>163</v>
      </c>
      <c r="AU176" s="157" t="s">
        <v>84</v>
      </c>
      <c r="AY176" s="13" t="s">
        <v>160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3" t="s">
        <v>82</v>
      </c>
      <c r="BK176" s="158">
        <f>ROUND(I176*H176,2)</f>
        <v>0</v>
      </c>
      <c r="BL176" s="13" t="s">
        <v>167</v>
      </c>
      <c r="BM176" s="157" t="s">
        <v>277</v>
      </c>
    </row>
    <row r="177" spans="2:65" s="1" customFormat="1" ht="24.15" customHeight="1" x14ac:dyDescent="0.2">
      <c r="B177" s="28"/>
      <c r="C177" s="146" t="s">
        <v>278</v>
      </c>
      <c r="D177" s="146" t="s">
        <v>163</v>
      </c>
      <c r="E177" s="147" t="s">
        <v>279</v>
      </c>
      <c r="F177" s="148" t="s">
        <v>280</v>
      </c>
      <c r="G177" s="149" t="s">
        <v>218</v>
      </c>
      <c r="H177" s="150">
        <v>27.809000000000001</v>
      </c>
      <c r="I177" s="151"/>
      <c r="J177" s="152">
        <f>ROUND(I177*H177,2)</f>
        <v>0</v>
      </c>
      <c r="K177" s="153"/>
      <c r="L177" s="28"/>
      <c r="M177" s="154" t="s">
        <v>1</v>
      </c>
      <c r="N177" s="115" t="s">
        <v>40</v>
      </c>
      <c r="P177" s="155">
        <f>O177*H177</f>
        <v>0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AR177" s="157" t="s">
        <v>167</v>
      </c>
      <c r="AT177" s="157" t="s">
        <v>163</v>
      </c>
      <c r="AU177" s="157" t="s">
        <v>84</v>
      </c>
      <c r="AY177" s="13" t="s">
        <v>160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3" t="s">
        <v>82</v>
      </c>
      <c r="BK177" s="158">
        <f>ROUND(I177*H177,2)</f>
        <v>0</v>
      </c>
      <c r="BL177" s="13" t="s">
        <v>167</v>
      </c>
      <c r="BM177" s="157" t="s">
        <v>281</v>
      </c>
    </row>
    <row r="178" spans="2:65" s="1" customFormat="1" ht="24.15" customHeight="1" x14ac:dyDescent="0.2">
      <c r="B178" s="28"/>
      <c r="C178" s="146" t="s">
        <v>282</v>
      </c>
      <c r="D178" s="146" t="s">
        <v>163</v>
      </c>
      <c r="E178" s="147" t="s">
        <v>283</v>
      </c>
      <c r="F178" s="148" t="s">
        <v>284</v>
      </c>
      <c r="G178" s="149" t="s">
        <v>218</v>
      </c>
      <c r="H178" s="150">
        <v>806.46100000000001</v>
      </c>
      <c r="I178" s="151"/>
      <c r="J178" s="152">
        <f>ROUND(I178*H178,2)</f>
        <v>0</v>
      </c>
      <c r="K178" s="153"/>
      <c r="L178" s="28"/>
      <c r="M178" s="154" t="s">
        <v>1</v>
      </c>
      <c r="N178" s="115" t="s">
        <v>40</v>
      </c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AR178" s="157" t="s">
        <v>167</v>
      </c>
      <c r="AT178" s="157" t="s">
        <v>163</v>
      </c>
      <c r="AU178" s="157" t="s">
        <v>84</v>
      </c>
      <c r="AY178" s="13" t="s">
        <v>160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3" t="s">
        <v>82</v>
      </c>
      <c r="BK178" s="158">
        <f>ROUND(I178*H178,2)</f>
        <v>0</v>
      </c>
      <c r="BL178" s="13" t="s">
        <v>167</v>
      </c>
      <c r="BM178" s="157" t="s">
        <v>285</v>
      </c>
    </row>
    <row r="179" spans="2:65" s="1" customFormat="1" ht="18" x14ac:dyDescent="0.2">
      <c r="B179" s="28"/>
      <c r="D179" s="159" t="s">
        <v>176</v>
      </c>
      <c r="F179" s="160" t="s">
        <v>286</v>
      </c>
      <c r="I179" s="119"/>
      <c r="L179" s="28"/>
      <c r="M179" s="161"/>
      <c r="T179" s="52"/>
      <c r="AT179" s="13" t="s">
        <v>176</v>
      </c>
      <c r="AU179" s="13" t="s">
        <v>84</v>
      </c>
    </row>
    <row r="180" spans="2:65" s="1" customFormat="1" ht="37.75" customHeight="1" x14ac:dyDescent="0.2">
      <c r="B180" s="28"/>
      <c r="C180" s="146" t="s">
        <v>287</v>
      </c>
      <c r="D180" s="146" t="s">
        <v>163</v>
      </c>
      <c r="E180" s="147" t="s">
        <v>288</v>
      </c>
      <c r="F180" s="148" t="s">
        <v>289</v>
      </c>
      <c r="G180" s="149" t="s">
        <v>218</v>
      </c>
      <c r="H180" s="150">
        <v>10.134</v>
      </c>
      <c r="I180" s="151"/>
      <c r="J180" s="152">
        <f>ROUND(I180*H180,2)</f>
        <v>0</v>
      </c>
      <c r="K180" s="153"/>
      <c r="L180" s="28"/>
      <c r="M180" s="154" t="s">
        <v>1</v>
      </c>
      <c r="N180" s="115" t="s">
        <v>40</v>
      </c>
      <c r="P180" s="155">
        <f>O180*H180</f>
        <v>0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AR180" s="157" t="s">
        <v>167</v>
      </c>
      <c r="AT180" s="157" t="s">
        <v>163</v>
      </c>
      <c r="AU180" s="157" t="s">
        <v>84</v>
      </c>
      <c r="AY180" s="13" t="s">
        <v>160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3" t="s">
        <v>82</v>
      </c>
      <c r="BK180" s="158">
        <f>ROUND(I180*H180,2)</f>
        <v>0</v>
      </c>
      <c r="BL180" s="13" t="s">
        <v>167</v>
      </c>
      <c r="BM180" s="157" t="s">
        <v>290</v>
      </c>
    </row>
    <row r="181" spans="2:65" s="1" customFormat="1" ht="33" customHeight="1" x14ac:dyDescent="0.2">
      <c r="B181" s="28"/>
      <c r="C181" s="146" t="s">
        <v>291</v>
      </c>
      <c r="D181" s="146" t="s">
        <v>163</v>
      </c>
      <c r="E181" s="147" t="s">
        <v>292</v>
      </c>
      <c r="F181" s="148" t="s">
        <v>293</v>
      </c>
      <c r="G181" s="149" t="s">
        <v>218</v>
      </c>
      <c r="H181" s="150">
        <v>4.1189999999999998</v>
      </c>
      <c r="I181" s="151"/>
      <c r="J181" s="152">
        <f>ROUND(I181*H181,2)</f>
        <v>0</v>
      </c>
      <c r="K181" s="153"/>
      <c r="L181" s="28"/>
      <c r="M181" s="154" t="s">
        <v>1</v>
      </c>
      <c r="N181" s="115" t="s">
        <v>40</v>
      </c>
      <c r="P181" s="155">
        <f>O181*H181</f>
        <v>0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AR181" s="157" t="s">
        <v>167</v>
      </c>
      <c r="AT181" s="157" t="s">
        <v>163</v>
      </c>
      <c r="AU181" s="157" t="s">
        <v>84</v>
      </c>
      <c r="AY181" s="13" t="s">
        <v>160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3" t="s">
        <v>82</v>
      </c>
      <c r="BK181" s="158">
        <f>ROUND(I181*H181,2)</f>
        <v>0</v>
      </c>
      <c r="BL181" s="13" t="s">
        <v>167</v>
      </c>
      <c r="BM181" s="157" t="s">
        <v>294</v>
      </c>
    </row>
    <row r="182" spans="2:65" s="1" customFormat="1" ht="33" customHeight="1" x14ac:dyDescent="0.2">
      <c r="B182" s="28"/>
      <c r="C182" s="146" t="s">
        <v>295</v>
      </c>
      <c r="D182" s="146" t="s">
        <v>163</v>
      </c>
      <c r="E182" s="147" t="s">
        <v>296</v>
      </c>
      <c r="F182" s="148" t="s">
        <v>297</v>
      </c>
      <c r="G182" s="149" t="s">
        <v>218</v>
      </c>
      <c r="H182" s="150">
        <v>3.6040000000000001</v>
      </c>
      <c r="I182" s="151"/>
      <c r="J182" s="152">
        <f>ROUND(I182*H182,2)</f>
        <v>0</v>
      </c>
      <c r="K182" s="153"/>
      <c r="L182" s="28"/>
      <c r="M182" s="154" t="s">
        <v>1</v>
      </c>
      <c r="N182" s="115" t="s">
        <v>40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167</v>
      </c>
      <c r="AT182" s="157" t="s">
        <v>163</v>
      </c>
      <c r="AU182" s="157" t="s">
        <v>84</v>
      </c>
      <c r="AY182" s="13" t="s">
        <v>160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3" t="s">
        <v>82</v>
      </c>
      <c r="BK182" s="158">
        <f>ROUND(I182*H182,2)</f>
        <v>0</v>
      </c>
      <c r="BL182" s="13" t="s">
        <v>167</v>
      </c>
      <c r="BM182" s="157" t="s">
        <v>298</v>
      </c>
    </row>
    <row r="183" spans="2:65" s="1" customFormat="1" ht="49" customHeight="1" x14ac:dyDescent="0.2">
      <c r="B183" s="28"/>
      <c r="C183" s="146" t="s">
        <v>299</v>
      </c>
      <c r="D183" s="146" t="s">
        <v>163</v>
      </c>
      <c r="E183" s="147" t="s">
        <v>300</v>
      </c>
      <c r="F183" s="148" t="s">
        <v>301</v>
      </c>
      <c r="G183" s="149" t="s">
        <v>218</v>
      </c>
      <c r="H183" s="150">
        <v>9.48</v>
      </c>
      <c r="I183" s="151"/>
      <c r="J183" s="152">
        <f>ROUND(I183*H183,2)</f>
        <v>0</v>
      </c>
      <c r="K183" s="153"/>
      <c r="L183" s="28"/>
      <c r="M183" s="154" t="s">
        <v>1</v>
      </c>
      <c r="N183" s="115" t="s">
        <v>40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AR183" s="157" t="s">
        <v>167</v>
      </c>
      <c r="AT183" s="157" t="s">
        <v>163</v>
      </c>
      <c r="AU183" s="157" t="s">
        <v>84</v>
      </c>
      <c r="AY183" s="13" t="s">
        <v>160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3" t="s">
        <v>82</v>
      </c>
      <c r="BK183" s="158">
        <f>ROUND(I183*H183,2)</f>
        <v>0</v>
      </c>
      <c r="BL183" s="13" t="s">
        <v>167</v>
      </c>
      <c r="BM183" s="157" t="s">
        <v>302</v>
      </c>
    </row>
    <row r="184" spans="2:65" s="1" customFormat="1" ht="33" customHeight="1" x14ac:dyDescent="0.2">
      <c r="B184" s="28"/>
      <c r="C184" s="146" t="s">
        <v>303</v>
      </c>
      <c r="D184" s="146" t="s">
        <v>163</v>
      </c>
      <c r="E184" s="147" t="s">
        <v>304</v>
      </c>
      <c r="F184" s="148" t="s">
        <v>305</v>
      </c>
      <c r="G184" s="149" t="s">
        <v>218</v>
      </c>
      <c r="H184" s="150">
        <v>0.53700000000000003</v>
      </c>
      <c r="I184" s="151"/>
      <c r="J184" s="152">
        <f>ROUND(I184*H184,2)</f>
        <v>0</v>
      </c>
      <c r="K184" s="153"/>
      <c r="L184" s="28"/>
      <c r="M184" s="154" t="s">
        <v>1</v>
      </c>
      <c r="N184" s="115" t="s">
        <v>40</v>
      </c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57" t="s">
        <v>167</v>
      </c>
      <c r="AT184" s="157" t="s">
        <v>163</v>
      </c>
      <c r="AU184" s="157" t="s">
        <v>84</v>
      </c>
      <c r="AY184" s="13" t="s">
        <v>160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3" t="s">
        <v>82</v>
      </c>
      <c r="BK184" s="158">
        <f>ROUND(I184*H184,2)</f>
        <v>0</v>
      </c>
      <c r="BL184" s="13" t="s">
        <v>167</v>
      </c>
      <c r="BM184" s="157" t="s">
        <v>306</v>
      </c>
    </row>
    <row r="185" spans="2:65" s="11" customFormat="1" ht="22.75" customHeight="1" x14ac:dyDescent="0.25">
      <c r="B185" s="134"/>
      <c r="D185" s="135" t="s">
        <v>74</v>
      </c>
      <c r="E185" s="144" t="s">
        <v>307</v>
      </c>
      <c r="F185" s="144" t="s">
        <v>308</v>
      </c>
      <c r="I185" s="137"/>
      <c r="J185" s="145">
        <f>BK185</f>
        <v>0</v>
      </c>
      <c r="L185" s="134"/>
      <c r="M185" s="139"/>
      <c r="P185" s="140">
        <f>P186</f>
        <v>0</v>
      </c>
      <c r="R185" s="140">
        <f>R186</f>
        <v>0</v>
      </c>
      <c r="T185" s="141">
        <f>T186</f>
        <v>0</v>
      </c>
      <c r="AR185" s="135" t="s">
        <v>82</v>
      </c>
      <c r="AT185" s="142" t="s">
        <v>74</v>
      </c>
      <c r="AU185" s="142" t="s">
        <v>82</v>
      </c>
      <c r="AY185" s="135" t="s">
        <v>160</v>
      </c>
      <c r="BK185" s="143">
        <f>BK186</f>
        <v>0</v>
      </c>
    </row>
    <row r="186" spans="2:65" s="1" customFormat="1" ht="16.5" customHeight="1" x14ac:dyDescent="0.2">
      <c r="B186" s="28"/>
      <c r="C186" s="146" t="s">
        <v>309</v>
      </c>
      <c r="D186" s="146" t="s">
        <v>163</v>
      </c>
      <c r="E186" s="147" t="s">
        <v>310</v>
      </c>
      <c r="F186" s="148" t="s">
        <v>311</v>
      </c>
      <c r="G186" s="149" t="s">
        <v>218</v>
      </c>
      <c r="H186" s="150">
        <v>13.507999999999999</v>
      </c>
      <c r="I186" s="151"/>
      <c r="J186" s="152">
        <f>ROUND(I186*H186,2)</f>
        <v>0</v>
      </c>
      <c r="K186" s="153"/>
      <c r="L186" s="28"/>
      <c r="M186" s="154" t="s">
        <v>1</v>
      </c>
      <c r="N186" s="115" t="s">
        <v>40</v>
      </c>
      <c r="P186" s="155">
        <f>O186*H186</f>
        <v>0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AR186" s="157" t="s">
        <v>167</v>
      </c>
      <c r="AT186" s="157" t="s">
        <v>163</v>
      </c>
      <c r="AU186" s="157" t="s">
        <v>84</v>
      </c>
      <c r="AY186" s="13" t="s">
        <v>160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3" t="s">
        <v>82</v>
      </c>
      <c r="BK186" s="158">
        <f>ROUND(I186*H186,2)</f>
        <v>0</v>
      </c>
      <c r="BL186" s="13" t="s">
        <v>167</v>
      </c>
      <c r="BM186" s="157" t="s">
        <v>312</v>
      </c>
    </row>
    <row r="187" spans="2:65" s="11" customFormat="1" ht="25.9" customHeight="1" x14ac:dyDescent="0.35">
      <c r="B187" s="134"/>
      <c r="D187" s="135" t="s">
        <v>74</v>
      </c>
      <c r="E187" s="136" t="s">
        <v>313</v>
      </c>
      <c r="F187" s="136" t="s">
        <v>314</v>
      </c>
      <c r="I187" s="137"/>
      <c r="J187" s="138">
        <f>BK187</f>
        <v>0</v>
      </c>
      <c r="L187" s="134"/>
      <c r="M187" s="139"/>
      <c r="P187" s="140">
        <f>P188+P197+P204+P230+P249+P261</f>
        <v>0</v>
      </c>
      <c r="R187" s="140">
        <f>R188+R197+R204+R230+R249+R261</f>
        <v>3.2074596914999995</v>
      </c>
      <c r="T187" s="141">
        <f>T188+T197+T204+T230+T249+T261</f>
        <v>0.70876125000000001</v>
      </c>
      <c r="AR187" s="135" t="s">
        <v>84</v>
      </c>
      <c r="AT187" s="142" t="s">
        <v>74</v>
      </c>
      <c r="AU187" s="142" t="s">
        <v>75</v>
      </c>
      <c r="AY187" s="135" t="s">
        <v>160</v>
      </c>
      <c r="BK187" s="143">
        <f>BK188+BK197+BK204+BK230+BK249+BK261</f>
        <v>0</v>
      </c>
    </row>
    <row r="188" spans="2:65" s="11" customFormat="1" ht="22.75" customHeight="1" x14ac:dyDescent="0.25">
      <c r="B188" s="134"/>
      <c r="D188" s="135" t="s">
        <v>74</v>
      </c>
      <c r="E188" s="144" t="s">
        <v>315</v>
      </c>
      <c r="F188" s="144" t="s">
        <v>316</v>
      </c>
      <c r="I188" s="137"/>
      <c r="J188" s="145">
        <f>BK188</f>
        <v>0</v>
      </c>
      <c r="L188" s="134"/>
      <c r="M188" s="139"/>
      <c r="P188" s="140">
        <f>SUM(P189:P196)</f>
        <v>0</v>
      </c>
      <c r="R188" s="140">
        <f>SUM(R189:R196)</f>
        <v>0.62991110499999992</v>
      </c>
      <c r="T188" s="141">
        <f>SUM(T189:T196)</f>
        <v>0</v>
      </c>
      <c r="AR188" s="135" t="s">
        <v>84</v>
      </c>
      <c r="AT188" s="142" t="s">
        <v>74</v>
      </c>
      <c r="AU188" s="142" t="s">
        <v>82</v>
      </c>
      <c r="AY188" s="135" t="s">
        <v>160</v>
      </c>
      <c r="BK188" s="143">
        <f>SUM(BK189:BK196)</f>
        <v>0</v>
      </c>
    </row>
    <row r="189" spans="2:65" s="1" customFormat="1" ht="24.15" customHeight="1" x14ac:dyDescent="0.2">
      <c r="B189" s="28"/>
      <c r="C189" s="146" t="s">
        <v>317</v>
      </c>
      <c r="D189" s="146" t="s">
        <v>163</v>
      </c>
      <c r="E189" s="147" t="s">
        <v>318</v>
      </c>
      <c r="F189" s="148" t="s">
        <v>319</v>
      </c>
      <c r="G189" s="149" t="s">
        <v>171</v>
      </c>
      <c r="H189" s="150">
        <v>49.77</v>
      </c>
      <c r="I189" s="151"/>
      <c r="J189" s="152">
        <f>ROUND(I189*H189,2)</f>
        <v>0</v>
      </c>
      <c r="K189" s="153"/>
      <c r="L189" s="28"/>
      <c r="M189" s="154" t="s">
        <v>1</v>
      </c>
      <c r="N189" s="115" t="s">
        <v>40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229</v>
      </c>
      <c r="AT189" s="157" t="s">
        <v>163</v>
      </c>
      <c r="AU189" s="157" t="s">
        <v>84</v>
      </c>
      <c r="AY189" s="13" t="s">
        <v>160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3" t="s">
        <v>82</v>
      </c>
      <c r="BK189" s="158">
        <f>ROUND(I189*H189,2)</f>
        <v>0</v>
      </c>
      <c r="BL189" s="13" t="s">
        <v>229</v>
      </c>
      <c r="BM189" s="157" t="s">
        <v>320</v>
      </c>
    </row>
    <row r="190" spans="2:65" s="1" customFormat="1" ht="16.5" customHeight="1" x14ac:dyDescent="0.2">
      <c r="B190" s="28"/>
      <c r="C190" s="162" t="s">
        <v>321</v>
      </c>
      <c r="D190" s="162" t="s">
        <v>322</v>
      </c>
      <c r="E190" s="163" t="s">
        <v>323</v>
      </c>
      <c r="F190" s="164" t="s">
        <v>324</v>
      </c>
      <c r="G190" s="165" t="s">
        <v>218</v>
      </c>
      <c r="H190" s="166">
        <v>1.6E-2</v>
      </c>
      <c r="I190" s="167"/>
      <c r="J190" s="168">
        <f>ROUND(I190*H190,2)</f>
        <v>0</v>
      </c>
      <c r="K190" s="169"/>
      <c r="L190" s="170"/>
      <c r="M190" s="171" t="s">
        <v>1</v>
      </c>
      <c r="N190" s="172" t="s">
        <v>40</v>
      </c>
      <c r="P190" s="155">
        <f>O190*H190</f>
        <v>0</v>
      </c>
      <c r="Q190" s="155">
        <v>1</v>
      </c>
      <c r="R190" s="155">
        <f>Q190*H190</f>
        <v>1.6E-2</v>
      </c>
      <c r="S190" s="155">
        <v>0</v>
      </c>
      <c r="T190" s="156">
        <f>S190*H190</f>
        <v>0</v>
      </c>
      <c r="AR190" s="157" t="s">
        <v>295</v>
      </c>
      <c r="AT190" s="157" t="s">
        <v>322</v>
      </c>
      <c r="AU190" s="157" t="s">
        <v>84</v>
      </c>
      <c r="AY190" s="13" t="s">
        <v>160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3" t="s">
        <v>82</v>
      </c>
      <c r="BK190" s="158">
        <f>ROUND(I190*H190,2)</f>
        <v>0</v>
      </c>
      <c r="BL190" s="13" t="s">
        <v>229</v>
      </c>
      <c r="BM190" s="157" t="s">
        <v>325</v>
      </c>
    </row>
    <row r="191" spans="2:65" s="1" customFormat="1" ht="24.15" customHeight="1" x14ac:dyDescent="0.2">
      <c r="B191" s="28"/>
      <c r="C191" s="146" t="s">
        <v>326</v>
      </c>
      <c r="D191" s="146" t="s">
        <v>163</v>
      </c>
      <c r="E191" s="147" t="s">
        <v>327</v>
      </c>
      <c r="F191" s="148" t="s">
        <v>328</v>
      </c>
      <c r="G191" s="149" t="s">
        <v>171</v>
      </c>
      <c r="H191" s="150">
        <v>99.54</v>
      </c>
      <c r="I191" s="151"/>
      <c r="J191" s="152">
        <f>ROUND(I191*H191,2)</f>
        <v>0</v>
      </c>
      <c r="K191" s="153"/>
      <c r="L191" s="28"/>
      <c r="M191" s="154" t="s">
        <v>1</v>
      </c>
      <c r="N191" s="115" t="s">
        <v>40</v>
      </c>
      <c r="P191" s="155">
        <f>O191*H191</f>
        <v>0</v>
      </c>
      <c r="Q191" s="155">
        <v>3.9825E-4</v>
      </c>
      <c r="R191" s="155">
        <f>Q191*H191</f>
        <v>3.9641805000000002E-2</v>
      </c>
      <c r="S191" s="155">
        <v>0</v>
      </c>
      <c r="T191" s="156">
        <f>S191*H191</f>
        <v>0</v>
      </c>
      <c r="AR191" s="157" t="s">
        <v>229</v>
      </c>
      <c r="AT191" s="157" t="s">
        <v>163</v>
      </c>
      <c r="AU191" s="157" t="s">
        <v>84</v>
      </c>
      <c r="AY191" s="13" t="s">
        <v>160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3" t="s">
        <v>82</v>
      </c>
      <c r="BK191" s="158">
        <f>ROUND(I191*H191,2)</f>
        <v>0</v>
      </c>
      <c r="BL191" s="13" t="s">
        <v>229</v>
      </c>
      <c r="BM191" s="157" t="s">
        <v>329</v>
      </c>
    </row>
    <row r="192" spans="2:65" s="1" customFormat="1" ht="18" x14ac:dyDescent="0.2">
      <c r="B192" s="28"/>
      <c r="D192" s="159" t="s">
        <v>176</v>
      </c>
      <c r="F192" s="160" t="s">
        <v>330</v>
      </c>
      <c r="I192" s="119"/>
      <c r="L192" s="28"/>
      <c r="M192" s="161"/>
      <c r="T192" s="52"/>
      <c r="AT192" s="13" t="s">
        <v>176</v>
      </c>
      <c r="AU192" s="13" t="s">
        <v>84</v>
      </c>
    </row>
    <row r="193" spans="2:65" s="1" customFormat="1" ht="37.75" customHeight="1" x14ac:dyDescent="0.2">
      <c r="B193" s="28"/>
      <c r="C193" s="162" t="s">
        <v>331</v>
      </c>
      <c r="D193" s="162" t="s">
        <v>322</v>
      </c>
      <c r="E193" s="163" t="s">
        <v>332</v>
      </c>
      <c r="F193" s="164" t="s">
        <v>333</v>
      </c>
      <c r="G193" s="165" t="s">
        <v>171</v>
      </c>
      <c r="H193" s="166">
        <v>58.006999999999998</v>
      </c>
      <c r="I193" s="167"/>
      <c r="J193" s="168">
        <f>ROUND(I193*H193,2)</f>
        <v>0</v>
      </c>
      <c r="K193" s="169"/>
      <c r="L193" s="170"/>
      <c r="M193" s="171" t="s">
        <v>1</v>
      </c>
      <c r="N193" s="172" t="s">
        <v>40</v>
      </c>
      <c r="P193" s="155">
        <f>O193*H193</f>
        <v>0</v>
      </c>
      <c r="Q193" s="155">
        <v>4.4999999999999997E-3</v>
      </c>
      <c r="R193" s="155">
        <f>Q193*H193</f>
        <v>0.26103149999999997</v>
      </c>
      <c r="S193" s="155">
        <v>0</v>
      </c>
      <c r="T193" s="156">
        <f>S193*H193</f>
        <v>0</v>
      </c>
      <c r="AR193" s="157" t="s">
        <v>295</v>
      </c>
      <c r="AT193" s="157" t="s">
        <v>322</v>
      </c>
      <c r="AU193" s="157" t="s">
        <v>84</v>
      </c>
      <c r="AY193" s="13" t="s">
        <v>160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3" t="s">
        <v>82</v>
      </c>
      <c r="BK193" s="158">
        <f>ROUND(I193*H193,2)</f>
        <v>0</v>
      </c>
      <c r="BL193" s="13" t="s">
        <v>229</v>
      </c>
      <c r="BM193" s="157" t="s">
        <v>334</v>
      </c>
    </row>
    <row r="194" spans="2:65" s="1" customFormat="1" ht="44.25" customHeight="1" x14ac:dyDescent="0.2">
      <c r="B194" s="28"/>
      <c r="C194" s="162" t="s">
        <v>335</v>
      </c>
      <c r="D194" s="162" t="s">
        <v>322</v>
      </c>
      <c r="E194" s="163" t="s">
        <v>336</v>
      </c>
      <c r="F194" s="164" t="s">
        <v>337</v>
      </c>
      <c r="G194" s="165" t="s">
        <v>171</v>
      </c>
      <c r="H194" s="166">
        <v>58.006999999999998</v>
      </c>
      <c r="I194" s="167"/>
      <c r="J194" s="168">
        <f>ROUND(I194*H194,2)</f>
        <v>0</v>
      </c>
      <c r="K194" s="169"/>
      <c r="L194" s="170"/>
      <c r="M194" s="171" t="s">
        <v>1</v>
      </c>
      <c r="N194" s="172" t="s">
        <v>40</v>
      </c>
      <c r="P194" s="155">
        <f>O194*H194</f>
        <v>0</v>
      </c>
      <c r="Q194" s="155">
        <v>5.4000000000000003E-3</v>
      </c>
      <c r="R194" s="155">
        <f>Q194*H194</f>
        <v>0.31323780000000001</v>
      </c>
      <c r="S194" s="155">
        <v>0</v>
      </c>
      <c r="T194" s="156">
        <f>S194*H194</f>
        <v>0</v>
      </c>
      <c r="AR194" s="157" t="s">
        <v>295</v>
      </c>
      <c r="AT194" s="157" t="s">
        <v>322</v>
      </c>
      <c r="AU194" s="157" t="s">
        <v>84</v>
      </c>
      <c r="AY194" s="13" t="s">
        <v>160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3" t="s">
        <v>82</v>
      </c>
      <c r="BK194" s="158">
        <f>ROUND(I194*H194,2)</f>
        <v>0</v>
      </c>
      <c r="BL194" s="13" t="s">
        <v>229</v>
      </c>
      <c r="BM194" s="157" t="s">
        <v>338</v>
      </c>
    </row>
    <row r="195" spans="2:65" s="1" customFormat="1" ht="24.15" customHeight="1" x14ac:dyDescent="0.2">
      <c r="B195" s="28"/>
      <c r="C195" s="146" t="s">
        <v>339</v>
      </c>
      <c r="D195" s="146" t="s">
        <v>163</v>
      </c>
      <c r="E195" s="147" t="s">
        <v>340</v>
      </c>
      <c r="F195" s="148" t="s">
        <v>341</v>
      </c>
      <c r="G195" s="149" t="s">
        <v>218</v>
      </c>
      <c r="H195" s="150">
        <v>0.63</v>
      </c>
      <c r="I195" s="151"/>
      <c r="J195" s="152">
        <f>ROUND(I195*H195,2)</f>
        <v>0</v>
      </c>
      <c r="K195" s="153"/>
      <c r="L195" s="28"/>
      <c r="M195" s="154" t="s">
        <v>1</v>
      </c>
      <c r="N195" s="115" t="s">
        <v>40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229</v>
      </c>
      <c r="AT195" s="157" t="s">
        <v>163</v>
      </c>
      <c r="AU195" s="157" t="s">
        <v>84</v>
      </c>
      <c r="AY195" s="13" t="s">
        <v>160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3" t="s">
        <v>82</v>
      </c>
      <c r="BK195" s="158">
        <f>ROUND(I195*H195,2)</f>
        <v>0</v>
      </c>
      <c r="BL195" s="13" t="s">
        <v>229</v>
      </c>
      <c r="BM195" s="157" t="s">
        <v>342</v>
      </c>
    </row>
    <row r="196" spans="2:65" s="1" customFormat="1" ht="24.15" customHeight="1" x14ac:dyDescent="0.2">
      <c r="B196" s="28"/>
      <c r="C196" s="146" t="s">
        <v>343</v>
      </c>
      <c r="D196" s="146" t="s">
        <v>163</v>
      </c>
      <c r="E196" s="147" t="s">
        <v>344</v>
      </c>
      <c r="F196" s="148" t="s">
        <v>345</v>
      </c>
      <c r="G196" s="149" t="s">
        <v>218</v>
      </c>
      <c r="H196" s="150">
        <v>0.63</v>
      </c>
      <c r="I196" s="151"/>
      <c r="J196" s="152">
        <f>ROUND(I196*H196,2)</f>
        <v>0</v>
      </c>
      <c r="K196" s="153"/>
      <c r="L196" s="28"/>
      <c r="M196" s="154" t="s">
        <v>1</v>
      </c>
      <c r="N196" s="115" t="s">
        <v>40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229</v>
      </c>
      <c r="AT196" s="157" t="s">
        <v>163</v>
      </c>
      <c r="AU196" s="157" t="s">
        <v>84</v>
      </c>
      <c r="AY196" s="13" t="s">
        <v>160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3" t="s">
        <v>82</v>
      </c>
      <c r="BK196" s="158">
        <f>ROUND(I196*H196,2)</f>
        <v>0</v>
      </c>
      <c r="BL196" s="13" t="s">
        <v>229</v>
      </c>
      <c r="BM196" s="157" t="s">
        <v>346</v>
      </c>
    </row>
    <row r="197" spans="2:65" s="11" customFormat="1" ht="22.75" customHeight="1" x14ac:dyDescent="0.25">
      <c r="B197" s="134"/>
      <c r="D197" s="135" t="s">
        <v>74</v>
      </c>
      <c r="E197" s="144" t="s">
        <v>347</v>
      </c>
      <c r="F197" s="144" t="s">
        <v>348</v>
      </c>
      <c r="I197" s="137"/>
      <c r="J197" s="145">
        <f>BK197</f>
        <v>0</v>
      </c>
      <c r="L197" s="134"/>
      <c r="M197" s="139"/>
      <c r="P197" s="140">
        <f>SUM(P198:P203)</f>
        <v>0</v>
      </c>
      <c r="R197" s="140">
        <f>SUM(R198:R203)</f>
        <v>6.8891300000000003E-2</v>
      </c>
      <c r="T197" s="141">
        <f>SUM(T198:T203)</f>
        <v>0</v>
      </c>
      <c r="AR197" s="135" t="s">
        <v>84</v>
      </c>
      <c r="AT197" s="142" t="s">
        <v>74</v>
      </c>
      <c r="AU197" s="142" t="s">
        <v>82</v>
      </c>
      <c r="AY197" s="135" t="s">
        <v>160</v>
      </c>
      <c r="BK197" s="143">
        <f>SUM(BK198:BK203)</f>
        <v>0</v>
      </c>
    </row>
    <row r="198" spans="2:65" s="1" customFormat="1" ht="24.15" customHeight="1" x14ac:dyDescent="0.2">
      <c r="B198" s="28"/>
      <c r="C198" s="146" t="s">
        <v>349</v>
      </c>
      <c r="D198" s="146" t="s">
        <v>163</v>
      </c>
      <c r="E198" s="147" t="s">
        <v>350</v>
      </c>
      <c r="F198" s="148" t="s">
        <v>351</v>
      </c>
      <c r="G198" s="149" t="s">
        <v>171</v>
      </c>
      <c r="H198" s="150">
        <v>49.77</v>
      </c>
      <c r="I198" s="151"/>
      <c r="J198" s="152">
        <f t="shared" ref="J198:J203" si="25">ROUND(I198*H198,2)</f>
        <v>0</v>
      </c>
      <c r="K198" s="153"/>
      <c r="L198" s="28"/>
      <c r="M198" s="154" t="s">
        <v>1</v>
      </c>
      <c r="N198" s="115" t="s">
        <v>40</v>
      </c>
      <c r="P198" s="155">
        <f t="shared" ref="P198:P203" si="26">O198*H198</f>
        <v>0</v>
      </c>
      <c r="Q198" s="155">
        <v>0</v>
      </c>
      <c r="R198" s="155">
        <f t="shared" ref="R198:R203" si="27">Q198*H198</f>
        <v>0</v>
      </c>
      <c r="S198" s="155">
        <v>0</v>
      </c>
      <c r="T198" s="156">
        <f t="shared" ref="T198:T203" si="28">S198*H198</f>
        <v>0</v>
      </c>
      <c r="AR198" s="157" t="s">
        <v>229</v>
      </c>
      <c r="AT198" s="157" t="s">
        <v>163</v>
      </c>
      <c r="AU198" s="157" t="s">
        <v>84</v>
      </c>
      <c r="AY198" s="13" t="s">
        <v>160</v>
      </c>
      <c r="BE198" s="158">
        <f t="shared" ref="BE198:BE203" si="29">IF(N198="základní",J198,0)</f>
        <v>0</v>
      </c>
      <c r="BF198" s="158">
        <f t="shared" ref="BF198:BF203" si="30">IF(N198="snížená",J198,0)</f>
        <v>0</v>
      </c>
      <c r="BG198" s="158">
        <f t="shared" ref="BG198:BG203" si="31">IF(N198="zákl. přenesená",J198,0)</f>
        <v>0</v>
      </c>
      <c r="BH198" s="158">
        <f t="shared" ref="BH198:BH203" si="32">IF(N198="sníž. přenesená",J198,0)</f>
        <v>0</v>
      </c>
      <c r="BI198" s="158">
        <f t="shared" ref="BI198:BI203" si="33">IF(N198="nulová",J198,0)</f>
        <v>0</v>
      </c>
      <c r="BJ198" s="13" t="s">
        <v>82</v>
      </c>
      <c r="BK198" s="158">
        <f t="shared" ref="BK198:BK203" si="34">ROUND(I198*H198,2)</f>
        <v>0</v>
      </c>
      <c r="BL198" s="13" t="s">
        <v>229</v>
      </c>
      <c r="BM198" s="157" t="s">
        <v>352</v>
      </c>
    </row>
    <row r="199" spans="2:65" s="1" customFormat="1" ht="24.15" customHeight="1" x14ac:dyDescent="0.2">
      <c r="B199" s="28"/>
      <c r="C199" s="162" t="s">
        <v>353</v>
      </c>
      <c r="D199" s="162" t="s">
        <v>322</v>
      </c>
      <c r="E199" s="163" t="s">
        <v>354</v>
      </c>
      <c r="F199" s="164" t="s">
        <v>355</v>
      </c>
      <c r="G199" s="165" t="s">
        <v>171</v>
      </c>
      <c r="H199" s="166">
        <v>50.765000000000001</v>
      </c>
      <c r="I199" s="167"/>
      <c r="J199" s="168">
        <f t="shared" si="25"/>
        <v>0</v>
      </c>
      <c r="K199" s="169"/>
      <c r="L199" s="170"/>
      <c r="M199" s="171" t="s">
        <v>1</v>
      </c>
      <c r="N199" s="172" t="s">
        <v>40</v>
      </c>
      <c r="P199" s="155">
        <f t="shared" si="26"/>
        <v>0</v>
      </c>
      <c r="Q199" s="155">
        <v>8.9999999999999998E-4</v>
      </c>
      <c r="R199" s="155">
        <f t="shared" si="27"/>
        <v>4.56885E-2</v>
      </c>
      <c r="S199" s="155">
        <v>0</v>
      </c>
      <c r="T199" s="156">
        <f t="shared" si="28"/>
        <v>0</v>
      </c>
      <c r="AR199" s="157" t="s">
        <v>295</v>
      </c>
      <c r="AT199" s="157" t="s">
        <v>322</v>
      </c>
      <c r="AU199" s="157" t="s">
        <v>84</v>
      </c>
      <c r="AY199" s="13" t="s">
        <v>160</v>
      </c>
      <c r="BE199" s="158">
        <f t="shared" si="29"/>
        <v>0</v>
      </c>
      <c r="BF199" s="158">
        <f t="shared" si="30"/>
        <v>0</v>
      </c>
      <c r="BG199" s="158">
        <f t="shared" si="31"/>
        <v>0</v>
      </c>
      <c r="BH199" s="158">
        <f t="shared" si="32"/>
        <v>0</v>
      </c>
      <c r="BI199" s="158">
        <f t="shared" si="33"/>
        <v>0</v>
      </c>
      <c r="BJ199" s="13" t="s">
        <v>82</v>
      </c>
      <c r="BK199" s="158">
        <f t="shared" si="34"/>
        <v>0</v>
      </c>
      <c r="BL199" s="13" t="s">
        <v>229</v>
      </c>
      <c r="BM199" s="157" t="s">
        <v>356</v>
      </c>
    </row>
    <row r="200" spans="2:65" s="1" customFormat="1" ht="24.15" customHeight="1" x14ac:dyDescent="0.2">
      <c r="B200" s="28"/>
      <c r="C200" s="146" t="s">
        <v>357</v>
      </c>
      <c r="D200" s="146" t="s">
        <v>163</v>
      </c>
      <c r="E200" s="147" t="s">
        <v>358</v>
      </c>
      <c r="F200" s="148" t="s">
        <v>359</v>
      </c>
      <c r="G200" s="149" t="s">
        <v>171</v>
      </c>
      <c r="H200" s="150">
        <v>49.77</v>
      </c>
      <c r="I200" s="151"/>
      <c r="J200" s="152">
        <f t="shared" si="25"/>
        <v>0</v>
      </c>
      <c r="K200" s="153"/>
      <c r="L200" s="28"/>
      <c r="M200" s="154" t="s">
        <v>1</v>
      </c>
      <c r="N200" s="115" t="s">
        <v>40</v>
      </c>
      <c r="P200" s="155">
        <f t="shared" si="26"/>
        <v>0</v>
      </c>
      <c r="Q200" s="155">
        <v>0</v>
      </c>
      <c r="R200" s="155">
        <f t="shared" si="27"/>
        <v>0</v>
      </c>
      <c r="S200" s="155">
        <v>0</v>
      </c>
      <c r="T200" s="156">
        <f t="shared" si="28"/>
        <v>0</v>
      </c>
      <c r="AR200" s="157" t="s">
        <v>229</v>
      </c>
      <c r="AT200" s="157" t="s">
        <v>163</v>
      </c>
      <c r="AU200" s="157" t="s">
        <v>84</v>
      </c>
      <c r="AY200" s="13" t="s">
        <v>160</v>
      </c>
      <c r="BE200" s="158">
        <f t="shared" si="29"/>
        <v>0</v>
      </c>
      <c r="BF200" s="158">
        <f t="shared" si="30"/>
        <v>0</v>
      </c>
      <c r="BG200" s="158">
        <f t="shared" si="31"/>
        <v>0</v>
      </c>
      <c r="BH200" s="158">
        <f t="shared" si="32"/>
        <v>0</v>
      </c>
      <c r="BI200" s="158">
        <f t="shared" si="33"/>
        <v>0</v>
      </c>
      <c r="BJ200" s="13" t="s">
        <v>82</v>
      </c>
      <c r="BK200" s="158">
        <f t="shared" si="34"/>
        <v>0</v>
      </c>
      <c r="BL200" s="13" t="s">
        <v>229</v>
      </c>
      <c r="BM200" s="157" t="s">
        <v>360</v>
      </c>
    </row>
    <row r="201" spans="2:65" s="1" customFormat="1" ht="16.5" customHeight="1" x14ac:dyDescent="0.2">
      <c r="B201" s="28"/>
      <c r="C201" s="162" t="s">
        <v>361</v>
      </c>
      <c r="D201" s="162" t="s">
        <v>322</v>
      </c>
      <c r="E201" s="163" t="s">
        <v>362</v>
      </c>
      <c r="F201" s="164" t="s">
        <v>363</v>
      </c>
      <c r="G201" s="165" t="s">
        <v>171</v>
      </c>
      <c r="H201" s="166">
        <v>58.006999999999998</v>
      </c>
      <c r="I201" s="167"/>
      <c r="J201" s="168">
        <f t="shared" si="25"/>
        <v>0</v>
      </c>
      <c r="K201" s="169"/>
      <c r="L201" s="170"/>
      <c r="M201" s="171" t="s">
        <v>1</v>
      </c>
      <c r="N201" s="172" t="s">
        <v>40</v>
      </c>
      <c r="P201" s="155">
        <f t="shared" si="26"/>
        <v>0</v>
      </c>
      <c r="Q201" s="155">
        <v>4.0000000000000002E-4</v>
      </c>
      <c r="R201" s="155">
        <f t="shared" si="27"/>
        <v>2.3202799999999999E-2</v>
      </c>
      <c r="S201" s="155">
        <v>0</v>
      </c>
      <c r="T201" s="156">
        <f t="shared" si="28"/>
        <v>0</v>
      </c>
      <c r="AR201" s="157" t="s">
        <v>295</v>
      </c>
      <c r="AT201" s="157" t="s">
        <v>322</v>
      </c>
      <c r="AU201" s="157" t="s">
        <v>84</v>
      </c>
      <c r="AY201" s="13" t="s">
        <v>160</v>
      </c>
      <c r="BE201" s="158">
        <f t="shared" si="29"/>
        <v>0</v>
      </c>
      <c r="BF201" s="158">
        <f t="shared" si="30"/>
        <v>0</v>
      </c>
      <c r="BG201" s="158">
        <f t="shared" si="31"/>
        <v>0</v>
      </c>
      <c r="BH201" s="158">
        <f t="shared" si="32"/>
        <v>0</v>
      </c>
      <c r="BI201" s="158">
        <f t="shared" si="33"/>
        <v>0</v>
      </c>
      <c r="BJ201" s="13" t="s">
        <v>82</v>
      </c>
      <c r="BK201" s="158">
        <f t="shared" si="34"/>
        <v>0</v>
      </c>
      <c r="BL201" s="13" t="s">
        <v>229</v>
      </c>
      <c r="BM201" s="157" t="s">
        <v>364</v>
      </c>
    </row>
    <row r="202" spans="2:65" s="1" customFormat="1" ht="24.15" customHeight="1" x14ac:dyDescent="0.2">
      <c r="B202" s="28"/>
      <c r="C202" s="146" t="s">
        <v>365</v>
      </c>
      <c r="D202" s="146" t="s">
        <v>163</v>
      </c>
      <c r="E202" s="147" t="s">
        <v>366</v>
      </c>
      <c r="F202" s="148" t="s">
        <v>367</v>
      </c>
      <c r="G202" s="149" t="s">
        <v>218</v>
      </c>
      <c r="H202" s="150">
        <v>6.9000000000000006E-2</v>
      </c>
      <c r="I202" s="151"/>
      <c r="J202" s="152">
        <f t="shared" si="25"/>
        <v>0</v>
      </c>
      <c r="K202" s="153"/>
      <c r="L202" s="28"/>
      <c r="M202" s="154" t="s">
        <v>1</v>
      </c>
      <c r="N202" s="115" t="s">
        <v>40</v>
      </c>
      <c r="P202" s="155">
        <f t="shared" si="26"/>
        <v>0</v>
      </c>
      <c r="Q202" s="155">
        <v>0</v>
      </c>
      <c r="R202" s="155">
        <f t="shared" si="27"/>
        <v>0</v>
      </c>
      <c r="S202" s="155">
        <v>0</v>
      </c>
      <c r="T202" s="156">
        <f t="shared" si="28"/>
        <v>0</v>
      </c>
      <c r="AR202" s="157" t="s">
        <v>229</v>
      </c>
      <c r="AT202" s="157" t="s">
        <v>163</v>
      </c>
      <c r="AU202" s="157" t="s">
        <v>84</v>
      </c>
      <c r="AY202" s="13" t="s">
        <v>160</v>
      </c>
      <c r="BE202" s="158">
        <f t="shared" si="29"/>
        <v>0</v>
      </c>
      <c r="BF202" s="158">
        <f t="shared" si="30"/>
        <v>0</v>
      </c>
      <c r="BG202" s="158">
        <f t="shared" si="31"/>
        <v>0</v>
      </c>
      <c r="BH202" s="158">
        <f t="shared" si="32"/>
        <v>0</v>
      </c>
      <c r="BI202" s="158">
        <f t="shared" si="33"/>
        <v>0</v>
      </c>
      <c r="BJ202" s="13" t="s">
        <v>82</v>
      </c>
      <c r="BK202" s="158">
        <f t="shared" si="34"/>
        <v>0</v>
      </c>
      <c r="BL202" s="13" t="s">
        <v>229</v>
      </c>
      <c r="BM202" s="157" t="s">
        <v>368</v>
      </c>
    </row>
    <row r="203" spans="2:65" s="1" customFormat="1" ht="24.15" customHeight="1" x14ac:dyDescent="0.2">
      <c r="B203" s="28"/>
      <c r="C203" s="146" t="s">
        <v>369</v>
      </c>
      <c r="D203" s="146" t="s">
        <v>163</v>
      </c>
      <c r="E203" s="147" t="s">
        <v>370</v>
      </c>
      <c r="F203" s="148" t="s">
        <v>371</v>
      </c>
      <c r="G203" s="149" t="s">
        <v>218</v>
      </c>
      <c r="H203" s="150">
        <v>6.9000000000000006E-2</v>
      </c>
      <c r="I203" s="151"/>
      <c r="J203" s="152">
        <f t="shared" si="25"/>
        <v>0</v>
      </c>
      <c r="K203" s="153"/>
      <c r="L203" s="28"/>
      <c r="M203" s="154" t="s">
        <v>1</v>
      </c>
      <c r="N203" s="115" t="s">
        <v>40</v>
      </c>
      <c r="P203" s="155">
        <f t="shared" si="26"/>
        <v>0</v>
      </c>
      <c r="Q203" s="155">
        <v>0</v>
      </c>
      <c r="R203" s="155">
        <f t="shared" si="27"/>
        <v>0</v>
      </c>
      <c r="S203" s="155">
        <v>0</v>
      </c>
      <c r="T203" s="156">
        <f t="shared" si="28"/>
        <v>0</v>
      </c>
      <c r="AR203" s="157" t="s">
        <v>229</v>
      </c>
      <c r="AT203" s="157" t="s">
        <v>163</v>
      </c>
      <c r="AU203" s="157" t="s">
        <v>84</v>
      </c>
      <c r="AY203" s="13" t="s">
        <v>160</v>
      </c>
      <c r="BE203" s="158">
        <f t="shared" si="29"/>
        <v>0</v>
      </c>
      <c r="BF203" s="158">
        <f t="shared" si="30"/>
        <v>0</v>
      </c>
      <c r="BG203" s="158">
        <f t="shared" si="31"/>
        <v>0</v>
      </c>
      <c r="BH203" s="158">
        <f t="shared" si="32"/>
        <v>0</v>
      </c>
      <c r="BI203" s="158">
        <f t="shared" si="33"/>
        <v>0</v>
      </c>
      <c r="BJ203" s="13" t="s">
        <v>82</v>
      </c>
      <c r="BK203" s="158">
        <f t="shared" si="34"/>
        <v>0</v>
      </c>
      <c r="BL203" s="13" t="s">
        <v>229</v>
      </c>
      <c r="BM203" s="157" t="s">
        <v>372</v>
      </c>
    </row>
    <row r="204" spans="2:65" s="11" customFormat="1" ht="22.75" customHeight="1" x14ac:dyDescent="0.25">
      <c r="B204" s="134"/>
      <c r="D204" s="135" t="s">
        <v>74</v>
      </c>
      <c r="E204" s="144" t="s">
        <v>373</v>
      </c>
      <c r="F204" s="144" t="s">
        <v>374</v>
      </c>
      <c r="I204" s="137"/>
      <c r="J204" s="145">
        <f>BK204</f>
        <v>0</v>
      </c>
      <c r="L204" s="134"/>
      <c r="M204" s="139"/>
      <c r="P204" s="140">
        <f>SUM(P205:P229)</f>
        <v>0</v>
      </c>
      <c r="R204" s="140">
        <f>SUM(R205:R229)</f>
        <v>0.20934911249999999</v>
      </c>
      <c r="T204" s="141">
        <f>SUM(T205:T229)</f>
        <v>0</v>
      </c>
      <c r="AR204" s="135" t="s">
        <v>84</v>
      </c>
      <c r="AT204" s="142" t="s">
        <v>74</v>
      </c>
      <c r="AU204" s="142" t="s">
        <v>82</v>
      </c>
      <c r="AY204" s="135" t="s">
        <v>160</v>
      </c>
      <c r="BK204" s="143">
        <f>SUM(BK205:BK229)</f>
        <v>0</v>
      </c>
    </row>
    <row r="205" spans="2:65" s="1" customFormat="1" ht="24.15" customHeight="1" x14ac:dyDescent="0.2">
      <c r="B205" s="28"/>
      <c r="C205" s="146" t="s">
        <v>375</v>
      </c>
      <c r="D205" s="146" t="s">
        <v>163</v>
      </c>
      <c r="E205" s="147" t="s">
        <v>376</v>
      </c>
      <c r="F205" s="148" t="s">
        <v>377</v>
      </c>
      <c r="G205" s="149" t="s">
        <v>166</v>
      </c>
      <c r="H205" s="150">
        <v>4</v>
      </c>
      <c r="I205" s="151"/>
      <c r="J205" s="152">
        <f t="shared" ref="J205:J229" si="35">ROUND(I205*H205,2)</f>
        <v>0</v>
      </c>
      <c r="K205" s="153"/>
      <c r="L205" s="28"/>
      <c r="M205" s="154" t="s">
        <v>1</v>
      </c>
      <c r="N205" s="115" t="s">
        <v>40</v>
      </c>
      <c r="P205" s="155">
        <f t="shared" ref="P205:P229" si="36">O205*H205</f>
        <v>0</v>
      </c>
      <c r="Q205" s="155">
        <v>0</v>
      </c>
      <c r="R205" s="155">
        <f t="shared" ref="R205:R229" si="37">Q205*H205</f>
        <v>0</v>
      </c>
      <c r="S205" s="155">
        <v>0</v>
      </c>
      <c r="T205" s="156">
        <f t="shared" ref="T205:T229" si="38">S205*H205</f>
        <v>0</v>
      </c>
      <c r="AR205" s="157" t="s">
        <v>229</v>
      </c>
      <c r="AT205" s="157" t="s">
        <v>163</v>
      </c>
      <c r="AU205" s="157" t="s">
        <v>84</v>
      </c>
      <c r="AY205" s="13" t="s">
        <v>160</v>
      </c>
      <c r="BE205" s="158">
        <f t="shared" ref="BE205:BE229" si="39">IF(N205="základní",J205,0)</f>
        <v>0</v>
      </c>
      <c r="BF205" s="158">
        <f t="shared" ref="BF205:BF229" si="40">IF(N205="snížená",J205,0)</f>
        <v>0</v>
      </c>
      <c r="BG205" s="158">
        <f t="shared" ref="BG205:BG229" si="41">IF(N205="zákl. přenesená",J205,0)</f>
        <v>0</v>
      </c>
      <c r="BH205" s="158">
        <f t="shared" ref="BH205:BH229" si="42">IF(N205="sníž. přenesená",J205,0)</f>
        <v>0</v>
      </c>
      <c r="BI205" s="158">
        <f t="shared" ref="BI205:BI229" si="43">IF(N205="nulová",J205,0)</f>
        <v>0</v>
      </c>
      <c r="BJ205" s="13" t="s">
        <v>82</v>
      </c>
      <c r="BK205" s="158">
        <f t="shared" ref="BK205:BK229" si="44">ROUND(I205*H205,2)</f>
        <v>0</v>
      </c>
      <c r="BL205" s="13" t="s">
        <v>229</v>
      </c>
      <c r="BM205" s="157" t="s">
        <v>378</v>
      </c>
    </row>
    <row r="206" spans="2:65" s="1" customFormat="1" ht="24.15" customHeight="1" x14ac:dyDescent="0.2">
      <c r="B206" s="28"/>
      <c r="C206" s="162" t="s">
        <v>379</v>
      </c>
      <c r="D206" s="162" t="s">
        <v>322</v>
      </c>
      <c r="E206" s="163" t="s">
        <v>380</v>
      </c>
      <c r="F206" s="164" t="s">
        <v>381</v>
      </c>
      <c r="G206" s="165" t="s">
        <v>166</v>
      </c>
      <c r="H206" s="166">
        <v>3</v>
      </c>
      <c r="I206" s="167"/>
      <c r="J206" s="168">
        <f t="shared" si="35"/>
        <v>0</v>
      </c>
      <c r="K206" s="169"/>
      <c r="L206" s="170"/>
      <c r="M206" s="171" t="s">
        <v>1</v>
      </c>
      <c r="N206" s="172" t="s">
        <v>40</v>
      </c>
      <c r="P206" s="155">
        <f t="shared" si="36"/>
        <v>0</v>
      </c>
      <c r="Q206" s="155">
        <v>1.95E-2</v>
      </c>
      <c r="R206" s="155">
        <f t="shared" si="37"/>
        <v>5.8499999999999996E-2</v>
      </c>
      <c r="S206" s="155">
        <v>0</v>
      </c>
      <c r="T206" s="156">
        <f t="shared" si="38"/>
        <v>0</v>
      </c>
      <c r="AR206" s="157" t="s">
        <v>295</v>
      </c>
      <c r="AT206" s="157" t="s">
        <v>322</v>
      </c>
      <c r="AU206" s="157" t="s">
        <v>84</v>
      </c>
      <c r="AY206" s="13" t="s">
        <v>160</v>
      </c>
      <c r="BE206" s="158">
        <f t="shared" si="39"/>
        <v>0</v>
      </c>
      <c r="BF206" s="158">
        <f t="shared" si="40"/>
        <v>0</v>
      </c>
      <c r="BG206" s="158">
        <f t="shared" si="41"/>
        <v>0</v>
      </c>
      <c r="BH206" s="158">
        <f t="shared" si="42"/>
        <v>0</v>
      </c>
      <c r="BI206" s="158">
        <f t="shared" si="43"/>
        <v>0</v>
      </c>
      <c r="BJ206" s="13" t="s">
        <v>82</v>
      </c>
      <c r="BK206" s="158">
        <f t="shared" si="44"/>
        <v>0</v>
      </c>
      <c r="BL206" s="13" t="s">
        <v>229</v>
      </c>
      <c r="BM206" s="157" t="s">
        <v>382</v>
      </c>
    </row>
    <row r="207" spans="2:65" s="1" customFormat="1" ht="24.15" customHeight="1" x14ac:dyDescent="0.2">
      <c r="B207" s="28"/>
      <c r="C207" s="162" t="s">
        <v>383</v>
      </c>
      <c r="D207" s="162" t="s">
        <v>322</v>
      </c>
      <c r="E207" s="163" t="s">
        <v>384</v>
      </c>
      <c r="F207" s="164" t="s">
        <v>385</v>
      </c>
      <c r="G207" s="165" t="s">
        <v>166</v>
      </c>
      <c r="H207" s="166">
        <v>1</v>
      </c>
      <c r="I207" s="167"/>
      <c r="J207" s="168">
        <f t="shared" si="35"/>
        <v>0</v>
      </c>
      <c r="K207" s="169"/>
      <c r="L207" s="170"/>
      <c r="M207" s="171" t="s">
        <v>1</v>
      </c>
      <c r="N207" s="172" t="s">
        <v>40</v>
      </c>
      <c r="P207" s="155">
        <f t="shared" si="36"/>
        <v>0</v>
      </c>
      <c r="Q207" s="155">
        <v>1.7500000000000002E-2</v>
      </c>
      <c r="R207" s="155">
        <f t="shared" si="37"/>
        <v>1.7500000000000002E-2</v>
      </c>
      <c r="S207" s="155">
        <v>0</v>
      </c>
      <c r="T207" s="156">
        <f t="shared" si="38"/>
        <v>0</v>
      </c>
      <c r="AR207" s="157" t="s">
        <v>295</v>
      </c>
      <c r="AT207" s="157" t="s">
        <v>322</v>
      </c>
      <c r="AU207" s="157" t="s">
        <v>84</v>
      </c>
      <c r="AY207" s="13" t="s">
        <v>160</v>
      </c>
      <c r="BE207" s="158">
        <f t="shared" si="39"/>
        <v>0</v>
      </c>
      <c r="BF207" s="158">
        <f t="shared" si="40"/>
        <v>0</v>
      </c>
      <c r="BG207" s="158">
        <f t="shared" si="41"/>
        <v>0</v>
      </c>
      <c r="BH207" s="158">
        <f t="shared" si="42"/>
        <v>0</v>
      </c>
      <c r="BI207" s="158">
        <f t="shared" si="43"/>
        <v>0</v>
      </c>
      <c r="BJ207" s="13" t="s">
        <v>82</v>
      </c>
      <c r="BK207" s="158">
        <f t="shared" si="44"/>
        <v>0</v>
      </c>
      <c r="BL207" s="13" t="s">
        <v>229</v>
      </c>
      <c r="BM207" s="157" t="s">
        <v>386</v>
      </c>
    </row>
    <row r="208" spans="2:65" s="1" customFormat="1" ht="24.15" customHeight="1" x14ac:dyDescent="0.2">
      <c r="B208" s="28"/>
      <c r="C208" s="146" t="s">
        <v>387</v>
      </c>
      <c r="D208" s="146" t="s">
        <v>163</v>
      </c>
      <c r="E208" s="147" t="s">
        <v>388</v>
      </c>
      <c r="F208" s="148" t="s">
        <v>389</v>
      </c>
      <c r="G208" s="149" t="s">
        <v>166</v>
      </c>
      <c r="H208" s="150">
        <v>1</v>
      </c>
      <c r="I208" s="151"/>
      <c r="J208" s="152">
        <f t="shared" si="35"/>
        <v>0</v>
      </c>
      <c r="K208" s="153"/>
      <c r="L208" s="28"/>
      <c r="M208" s="154" t="s">
        <v>1</v>
      </c>
      <c r="N208" s="115" t="s">
        <v>40</v>
      </c>
      <c r="P208" s="155">
        <f t="shared" si="36"/>
        <v>0</v>
      </c>
      <c r="Q208" s="155">
        <v>0</v>
      </c>
      <c r="R208" s="155">
        <f t="shared" si="37"/>
        <v>0</v>
      </c>
      <c r="S208" s="155">
        <v>0</v>
      </c>
      <c r="T208" s="156">
        <f t="shared" si="38"/>
        <v>0</v>
      </c>
      <c r="AR208" s="157" t="s">
        <v>229</v>
      </c>
      <c r="AT208" s="157" t="s">
        <v>163</v>
      </c>
      <c r="AU208" s="157" t="s">
        <v>84</v>
      </c>
      <c r="AY208" s="13" t="s">
        <v>160</v>
      </c>
      <c r="BE208" s="158">
        <f t="shared" si="39"/>
        <v>0</v>
      </c>
      <c r="BF208" s="158">
        <f t="shared" si="40"/>
        <v>0</v>
      </c>
      <c r="BG208" s="158">
        <f t="shared" si="41"/>
        <v>0</v>
      </c>
      <c r="BH208" s="158">
        <f t="shared" si="42"/>
        <v>0</v>
      </c>
      <c r="BI208" s="158">
        <f t="shared" si="43"/>
        <v>0</v>
      </c>
      <c r="BJ208" s="13" t="s">
        <v>82</v>
      </c>
      <c r="BK208" s="158">
        <f t="shared" si="44"/>
        <v>0</v>
      </c>
      <c r="BL208" s="13" t="s">
        <v>229</v>
      </c>
      <c r="BM208" s="157" t="s">
        <v>390</v>
      </c>
    </row>
    <row r="209" spans="2:65" s="1" customFormat="1" ht="33" customHeight="1" x14ac:dyDescent="0.2">
      <c r="B209" s="28"/>
      <c r="C209" s="162" t="s">
        <v>391</v>
      </c>
      <c r="D209" s="162" t="s">
        <v>322</v>
      </c>
      <c r="E209" s="163" t="s">
        <v>392</v>
      </c>
      <c r="F209" s="164" t="s">
        <v>393</v>
      </c>
      <c r="G209" s="165" t="s">
        <v>166</v>
      </c>
      <c r="H209" s="166">
        <v>1</v>
      </c>
      <c r="I209" s="167"/>
      <c r="J209" s="168">
        <f t="shared" si="35"/>
        <v>0</v>
      </c>
      <c r="K209" s="169"/>
      <c r="L209" s="170"/>
      <c r="M209" s="171" t="s">
        <v>1</v>
      </c>
      <c r="N209" s="172" t="s">
        <v>40</v>
      </c>
      <c r="P209" s="155">
        <f t="shared" si="36"/>
        <v>0</v>
      </c>
      <c r="Q209" s="155">
        <v>3.7999999999999999E-2</v>
      </c>
      <c r="R209" s="155">
        <f t="shared" si="37"/>
        <v>3.7999999999999999E-2</v>
      </c>
      <c r="S209" s="155">
        <v>0</v>
      </c>
      <c r="T209" s="156">
        <f t="shared" si="38"/>
        <v>0</v>
      </c>
      <c r="AR209" s="157" t="s">
        <v>295</v>
      </c>
      <c r="AT209" s="157" t="s">
        <v>322</v>
      </c>
      <c r="AU209" s="157" t="s">
        <v>84</v>
      </c>
      <c r="AY209" s="13" t="s">
        <v>160</v>
      </c>
      <c r="BE209" s="158">
        <f t="shared" si="39"/>
        <v>0</v>
      </c>
      <c r="BF209" s="158">
        <f t="shared" si="40"/>
        <v>0</v>
      </c>
      <c r="BG209" s="158">
        <f t="shared" si="41"/>
        <v>0</v>
      </c>
      <c r="BH209" s="158">
        <f t="shared" si="42"/>
        <v>0</v>
      </c>
      <c r="BI209" s="158">
        <f t="shared" si="43"/>
        <v>0</v>
      </c>
      <c r="BJ209" s="13" t="s">
        <v>82</v>
      </c>
      <c r="BK209" s="158">
        <f t="shared" si="44"/>
        <v>0</v>
      </c>
      <c r="BL209" s="13" t="s">
        <v>229</v>
      </c>
      <c r="BM209" s="157" t="s">
        <v>394</v>
      </c>
    </row>
    <row r="210" spans="2:65" s="1" customFormat="1" ht="24.15" customHeight="1" x14ac:dyDescent="0.2">
      <c r="B210" s="28"/>
      <c r="C210" s="146" t="s">
        <v>395</v>
      </c>
      <c r="D210" s="146" t="s">
        <v>163</v>
      </c>
      <c r="E210" s="147" t="s">
        <v>396</v>
      </c>
      <c r="F210" s="148" t="s">
        <v>397</v>
      </c>
      <c r="G210" s="149" t="s">
        <v>166</v>
      </c>
      <c r="H210" s="150">
        <v>1</v>
      </c>
      <c r="I210" s="151"/>
      <c r="J210" s="152">
        <f t="shared" si="35"/>
        <v>0</v>
      </c>
      <c r="K210" s="153"/>
      <c r="L210" s="28"/>
      <c r="M210" s="154" t="s">
        <v>1</v>
      </c>
      <c r="N210" s="115" t="s">
        <v>40</v>
      </c>
      <c r="P210" s="155">
        <f t="shared" si="36"/>
        <v>0</v>
      </c>
      <c r="Q210" s="155">
        <v>0</v>
      </c>
      <c r="R210" s="155">
        <f t="shared" si="37"/>
        <v>0</v>
      </c>
      <c r="S210" s="155">
        <v>0</v>
      </c>
      <c r="T210" s="156">
        <f t="shared" si="38"/>
        <v>0</v>
      </c>
      <c r="AR210" s="157" t="s">
        <v>229</v>
      </c>
      <c r="AT210" s="157" t="s">
        <v>163</v>
      </c>
      <c r="AU210" s="157" t="s">
        <v>84</v>
      </c>
      <c r="AY210" s="13" t="s">
        <v>160</v>
      </c>
      <c r="BE210" s="158">
        <f t="shared" si="39"/>
        <v>0</v>
      </c>
      <c r="BF210" s="158">
        <f t="shared" si="40"/>
        <v>0</v>
      </c>
      <c r="BG210" s="158">
        <f t="shared" si="41"/>
        <v>0</v>
      </c>
      <c r="BH210" s="158">
        <f t="shared" si="42"/>
        <v>0</v>
      </c>
      <c r="BI210" s="158">
        <f t="shared" si="43"/>
        <v>0</v>
      </c>
      <c r="BJ210" s="13" t="s">
        <v>82</v>
      </c>
      <c r="BK210" s="158">
        <f t="shared" si="44"/>
        <v>0</v>
      </c>
      <c r="BL210" s="13" t="s">
        <v>229</v>
      </c>
      <c r="BM210" s="157" t="s">
        <v>398</v>
      </c>
    </row>
    <row r="211" spans="2:65" s="1" customFormat="1" ht="16.5" customHeight="1" x14ac:dyDescent="0.2">
      <c r="B211" s="28"/>
      <c r="C211" s="162" t="s">
        <v>399</v>
      </c>
      <c r="D211" s="162" t="s">
        <v>322</v>
      </c>
      <c r="E211" s="163" t="s">
        <v>400</v>
      </c>
      <c r="F211" s="164" t="s">
        <v>401</v>
      </c>
      <c r="G211" s="165" t="s">
        <v>166</v>
      </c>
      <c r="H211" s="166">
        <v>1</v>
      </c>
      <c r="I211" s="167"/>
      <c r="J211" s="168">
        <f t="shared" si="35"/>
        <v>0</v>
      </c>
      <c r="K211" s="169"/>
      <c r="L211" s="170"/>
      <c r="M211" s="171" t="s">
        <v>1</v>
      </c>
      <c r="N211" s="172" t="s">
        <v>40</v>
      </c>
      <c r="P211" s="155">
        <f t="shared" si="36"/>
        <v>0</v>
      </c>
      <c r="Q211" s="155">
        <v>2.3999999999999998E-3</v>
      </c>
      <c r="R211" s="155">
        <f t="shared" si="37"/>
        <v>2.3999999999999998E-3</v>
      </c>
      <c r="S211" s="155">
        <v>0</v>
      </c>
      <c r="T211" s="156">
        <f t="shared" si="38"/>
        <v>0</v>
      </c>
      <c r="AR211" s="157" t="s">
        <v>295</v>
      </c>
      <c r="AT211" s="157" t="s">
        <v>322</v>
      </c>
      <c r="AU211" s="157" t="s">
        <v>84</v>
      </c>
      <c r="AY211" s="13" t="s">
        <v>160</v>
      </c>
      <c r="BE211" s="158">
        <f t="shared" si="39"/>
        <v>0</v>
      </c>
      <c r="BF211" s="158">
        <f t="shared" si="40"/>
        <v>0</v>
      </c>
      <c r="BG211" s="158">
        <f t="shared" si="41"/>
        <v>0</v>
      </c>
      <c r="BH211" s="158">
        <f t="shared" si="42"/>
        <v>0</v>
      </c>
      <c r="BI211" s="158">
        <f t="shared" si="43"/>
        <v>0</v>
      </c>
      <c r="BJ211" s="13" t="s">
        <v>82</v>
      </c>
      <c r="BK211" s="158">
        <f t="shared" si="44"/>
        <v>0</v>
      </c>
      <c r="BL211" s="13" t="s">
        <v>229</v>
      </c>
      <c r="BM211" s="157" t="s">
        <v>402</v>
      </c>
    </row>
    <row r="212" spans="2:65" s="1" customFormat="1" ht="16.5" customHeight="1" x14ac:dyDescent="0.2">
      <c r="B212" s="28"/>
      <c r="C212" s="146" t="s">
        <v>403</v>
      </c>
      <c r="D212" s="146" t="s">
        <v>163</v>
      </c>
      <c r="E212" s="147" t="s">
        <v>404</v>
      </c>
      <c r="F212" s="148" t="s">
        <v>405</v>
      </c>
      <c r="G212" s="149" t="s">
        <v>166</v>
      </c>
      <c r="H212" s="150">
        <v>4</v>
      </c>
      <c r="I212" s="151"/>
      <c r="J212" s="152">
        <f t="shared" si="35"/>
        <v>0</v>
      </c>
      <c r="K212" s="153"/>
      <c r="L212" s="28"/>
      <c r="M212" s="154" t="s">
        <v>1</v>
      </c>
      <c r="N212" s="115" t="s">
        <v>40</v>
      </c>
      <c r="P212" s="155">
        <f t="shared" si="36"/>
        <v>0</v>
      </c>
      <c r="Q212" s="155">
        <v>0</v>
      </c>
      <c r="R212" s="155">
        <f t="shared" si="37"/>
        <v>0</v>
      </c>
      <c r="S212" s="155">
        <v>0</v>
      </c>
      <c r="T212" s="156">
        <f t="shared" si="38"/>
        <v>0</v>
      </c>
      <c r="AR212" s="157" t="s">
        <v>229</v>
      </c>
      <c r="AT212" s="157" t="s">
        <v>163</v>
      </c>
      <c r="AU212" s="157" t="s">
        <v>84</v>
      </c>
      <c r="AY212" s="13" t="s">
        <v>160</v>
      </c>
      <c r="BE212" s="158">
        <f t="shared" si="39"/>
        <v>0</v>
      </c>
      <c r="BF212" s="158">
        <f t="shared" si="40"/>
        <v>0</v>
      </c>
      <c r="BG212" s="158">
        <f t="shared" si="41"/>
        <v>0</v>
      </c>
      <c r="BH212" s="158">
        <f t="shared" si="42"/>
        <v>0</v>
      </c>
      <c r="BI212" s="158">
        <f t="shared" si="43"/>
        <v>0</v>
      </c>
      <c r="BJ212" s="13" t="s">
        <v>82</v>
      </c>
      <c r="BK212" s="158">
        <f t="shared" si="44"/>
        <v>0</v>
      </c>
      <c r="BL212" s="13" t="s">
        <v>229</v>
      </c>
      <c r="BM212" s="157" t="s">
        <v>406</v>
      </c>
    </row>
    <row r="213" spans="2:65" s="1" customFormat="1" ht="16.5" customHeight="1" x14ac:dyDescent="0.2">
      <c r="B213" s="28"/>
      <c r="C213" s="162" t="s">
        <v>407</v>
      </c>
      <c r="D213" s="162" t="s">
        <v>322</v>
      </c>
      <c r="E213" s="163" t="s">
        <v>408</v>
      </c>
      <c r="F213" s="164" t="s">
        <v>409</v>
      </c>
      <c r="G213" s="165" t="s">
        <v>166</v>
      </c>
      <c r="H213" s="166">
        <v>1</v>
      </c>
      <c r="I213" s="167"/>
      <c r="J213" s="168">
        <f t="shared" si="35"/>
        <v>0</v>
      </c>
      <c r="K213" s="169"/>
      <c r="L213" s="170"/>
      <c r="M213" s="171" t="s">
        <v>1</v>
      </c>
      <c r="N213" s="172" t="s">
        <v>40</v>
      </c>
      <c r="P213" s="155">
        <f t="shared" si="36"/>
        <v>0</v>
      </c>
      <c r="Q213" s="155">
        <v>1.4999999999999999E-4</v>
      </c>
      <c r="R213" s="155">
        <f t="shared" si="37"/>
        <v>1.4999999999999999E-4</v>
      </c>
      <c r="S213" s="155">
        <v>0</v>
      </c>
      <c r="T213" s="156">
        <f t="shared" si="38"/>
        <v>0</v>
      </c>
      <c r="AR213" s="157" t="s">
        <v>295</v>
      </c>
      <c r="AT213" s="157" t="s">
        <v>322</v>
      </c>
      <c r="AU213" s="157" t="s">
        <v>84</v>
      </c>
      <c r="AY213" s="13" t="s">
        <v>160</v>
      </c>
      <c r="BE213" s="158">
        <f t="shared" si="39"/>
        <v>0</v>
      </c>
      <c r="BF213" s="158">
        <f t="shared" si="40"/>
        <v>0</v>
      </c>
      <c r="BG213" s="158">
        <f t="shared" si="41"/>
        <v>0</v>
      </c>
      <c r="BH213" s="158">
        <f t="shared" si="42"/>
        <v>0</v>
      </c>
      <c r="BI213" s="158">
        <f t="shared" si="43"/>
        <v>0</v>
      </c>
      <c r="BJ213" s="13" t="s">
        <v>82</v>
      </c>
      <c r="BK213" s="158">
        <f t="shared" si="44"/>
        <v>0</v>
      </c>
      <c r="BL213" s="13" t="s">
        <v>229</v>
      </c>
      <c r="BM213" s="157" t="s">
        <v>410</v>
      </c>
    </row>
    <row r="214" spans="2:65" s="1" customFormat="1" ht="21.75" customHeight="1" x14ac:dyDescent="0.2">
      <c r="B214" s="28"/>
      <c r="C214" s="162" t="s">
        <v>411</v>
      </c>
      <c r="D214" s="162" t="s">
        <v>322</v>
      </c>
      <c r="E214" s="163" t="s">
        <v>412</v>
      </c>
      <c r="F214" s="164" t="s">
        <v>413</v>
      </c>
      <c r="G214" s="165" t="s">
        <v>166</v>
      </c>
      <c r="H214" s="166">
        <v>2</v>
      </c>
      <c r="I214" s="167"/>
      <c r="J214" s="168">
        <f t="shared" si="35"/>
        <v>0</v>
      </c>
      <c r="K214" s="169"/>
      <c r="L214" s="170"/>
      <c r="M214" s="171" t="s">
        <v>1</v>
      </c>
      <c r="N214" s="172" t="s">
        <v>40</v>
      </c>
      <c r="P214" s="155">
        <f t="shared" si="36"/>
        <v>0</v>
      </c>
      <c r="Q214" s="155">
        <v>1.4999999999999999E-4</v>
      </c>
      <c r="R214" s="155">
        <f t="shared" si="37"/>
        <v>2.9999999999999997E-4</v>
      </c>
      <c r="S214" s="155">
        <v>0</v>
      </c>
      <c r="T214" s="156">
        <f t="shared" si="38"/>
        <v>0</v>
      </c>
      <c r="AR214" s="157" t="s">
        <v>295</v>
      </c>
      <c r="AT214" s="157" t="s">
        <v>322</v>
      </c>
      <c r="AU214" s="157" t="s">
        <v>84</v>
      </c>
      <c r="AY214" s="13" t="s">
        <v>160</v>
      </c>
      <c r="BE214" s="158">
        <f t="shared" si="39"/>
        <v>0</v>
      </c>
      <c r="BF214" s="158">
        <f t="shared" si="40"/>
        <v>0</v>
      </c>
      <c r="BG214" s="158">
        <f t="shared" si="41"/>
        <v>0</v>
      </c>
      <c r="BH214" s="158">
        <f t="shared" si="42"/>
        <v>0</v>
      </c>
      <c r="BI214" s="158">
        <f t="shared" si="43"/>
        <v>0</v>
      </c>
      <c r="BJ214" s="13" t="s">
        <v>82</v>
      </c>
      <c r="BK214" s="158">
        <f t="shared" si="44"/>
        <v>0</v>
      </c>
      <c r="BL214" s="13" t="s">
        <v>229</v>
      </c>
      <c r="BM214" s="157" t="s">
        <v>414</v>
      </c>
    </row>
    <row r="215" spans="2:65" s="1" customFormat="1" ht="16.5" customHeight="1" x14ac:dyDescent="0.2">
      <c r="B215" s="28"/>
      <c r="C215" s="162" t="s">
        <v>415</v>
      </c>
      <c r="D215" s="162" t="s">
        <v>322</v>
      </c>
      <c r="E215" s="163" t="s">
        <v>416</v>
      </c>
      <c r="F215" s="164" t="s">
        <v>417</v>
      </c>
      <c r="G215" s="165" t="s">
        <v>166</v>
      </c>
      <c r="H215" s="166">
        <v>1</v>
      </c>
      <c r="I215" s="167"/>
      <c r="J215" s="168">
        <f t="shared" si="35"/>
        <v>0</v>
      </c>
      <c r="K215" s="169"/>
      <c r="L215" s="170"/>
      <c r="M215" s="171" t="s">
        <v>1</v>
      </c>
      <c r="N215" s="172" t="s">
        <v>40</v>
      </c>
      <c r="P215" s="155">
        <f t="shared" si="36"/>
        <v>0</v>
      </c>
      <c r="Q215" s="155">
        <v>1.4999999999999999E-4</v>
      </c>
      <c r="R215" s="155">
        <f t="shared" si="37"/>
        <v>1.4999999999999999E-4</v>
      </c>
      <c r="S215" s="155">
        <v>0</v>
      </c>
      <c r="T215" s="156">
        <f t="shared" si="38"/>
        <v>0</v>
      </c>
      <c r="AR215" s="157" t="s">
        <v>295</v>
      </c>
      <c r="AT215" s="157" t="s">
        <v>322</v>
      </c>
      <c r="AU215" s="157" t="s">
        <v>84</v>
      </c>
      <c r="AY215" s="13" t="s">
        <v>160</v>
      </c>
      <c r="BE215" s="158">
        <f t="shared" si="39"/>
        <v>0</v>
      </c>
      <c r="BF215" s="158">
        <f t="shared" si="40"/>
        <v>0</v>
      </c>
      <c r="BG215" s="158">
        <f t="shared" si="41"/>
        <v>0</v>
      </c>
      <c r="BH215" s="158">
        <f t="shared" si="42"/>
        <v>0</v>
      </c>
      <c r="BI215" s="158">
        <f t="shared" si="43"/>
        <v>0</v>
      </c>
      <c r="BJ215" s="13" t="s">
        <v>82</v>
      </c>
      <c r="BK215" s="158">
        <f t="shared" si="44"/>
        <v>0</v>
      </c>
      <c r="BL215" s="13" t="s">
        <v>229</v>
      </c>
      <c r="BM215" s="157" t="s">
        <v>418</v>
      </c>
    </row>
    <row r="216" spans="2:65" s="1" customFormat="1" ht="16.5" customHeight="1" x14ac:dyDescent="0.2">
      <c r="B216" s="28"/>
      <c r="C216" s="162" t="s">
        <v>419</v>
      </c>
      <c r="D216" s="162" t="s">
        <v>322</v>
      </c>
      <c r="E216" s="163" t="s">
        <v>420</v>
      </c>
      <c r="F216" s="164" t="s">
        <v>421</v>
      </c>
      <c r="G216" s="165" t="s">
        <v>166</v>
      </c>
      <c r="H216" s="166">
        <v>1</v>
      </c>
      <c r="I216" s="167"/>
      <c r="J216" s="168">
        <f t="shared" si="35"/>
        <v>0</v>
      </c>
      <c r="K216" s="169"/>
      <c r="L216" s="170"/>
      <c r="M216" s="171" t="s">
        <v>1</v>
      </c>
      <c r="N216" s="172" t="s">
        <v>40</v>
      </c>
      <c r="P216" s="155">
        <f t="shared" si="36"/>
        <v>0</v>
      </c>
      <c r="Q216" s="155">
        <v>1.4999999999999999E-4</v>
      </c>
      <c r="R216" s="155">
        <f t="shared" si="37"/>
        <v>1.4999999999999999E-4</v>
      </c>
      <c r="S216" s="155">
        <v>0</v>
      </c>
      <c r="T216" s="156">
        <f t="shared" si="38"/>
        <v>0</v>
      </c>
      <c r="AR216" s="157" t="s">
        <v>295</v>
      </c>
      <c r="AT216" s="157" t="s">
        <v>322</v>
      </c>
      <c r="AU216" s="157" t="s">
        <v>84</v>
      </c>
      <c r="AY216" s="13" t="s">
        <v>160</v>
      </c>
      <c r="BE216" s="158">
        <f t="shared" si="39"/>
        <v>0</v>
      </c>
      <c r="BF216" s="158">
        <f t="shared" si="40"/>
        <v>0</v>
      </c>
      <c r="BG216" s="158">
        <f t="shared" si="41"/>
        <v>0</v>
      </c>
      <c r="BH216" s="158">
        <f t="shared" si="42"/>
        <v>0</v>
      </c>
      <c r="BI216" s="158">
        <f t="shared" si="43"/>
        <v>0</v>
      </c>
      <c r="BJ216" s="13" t="s">
        <v>82</v>
      </c>
      <c r="BK216" s="158">
        <f t="shared" si="44"/>
        <v>0</v>
      </c>
      <c r="BL216" s="13" t="s">
        <v>229</v>
      </c>
      <c r="BM216" s="157" t="s">
        <v>422</v>
      </c>
    </row>
    <row r="217" spans="2:65" s="1" customFormat="1" ht="21.75" customHeight="1" x14ac:dyDescent="0.2">
      <c r="B217" s="28"/>
      <c r="C217" s="146" t="s">
        <v>423</v>
      </c>
      <c r="D217" s="146" t="s">
        <v>163</v>
      </c>
      <c r="E217" s="147" t="s">
        <v>424</v>
      </c>
      <c r="F217" s="148" t="s">
        <v>425</v>
      </c>
      <c r="G217" s="149" t="s">
        <v>166</v>
      </c>
      <c r="H217" s="150">
        <v>4</v>
      </c>
      <c r="I217" s="151"/>
      <c r="J217" s="152">
        <f t="shared" si="35"/>
        <v>0</v>
      </c>
      <c r="K217" s="153"/>
      <c r="L217" s="28"/>
      <c r="M217" s="154" t="s">
        <v>1</v>
      </c>
      <c r="N217" s="115" t="s">
        <v>40</v>
      </c>
      <c r="P217" s="155">
        <f t="shared" si="36"/>
        <v>0</v>
      </c>
      <c r="Q217" s="155">
        <v>0</v>
      </c>
      <c r="R217" s="155">
        <f t="shared" si="37"/>
        <v>0</v>
      </c>
      <c r="S217" s="155">
        <v>0</v>
      </c>
      <c r="T217" s="156">
        <f t="shared" si="38"/>
        <v>0</v>
      </c>
      <c r="AR217" s="157" t="s">
        <v>229</v>
      </c>
      <c r="AT217" s="157" t="s">
        <v>163</v>
      </c>
      <c r="AU217" s="157" t="s">
        <v>84</v>
      </c>
      <c r="AY217" s="13" t="s">
        <v>160</v>
      </c>
      <c r="BE217" s="158">
        <f t="shared" si="39"/>
        <v>0</v>
      </c>
      <c r="BF217" s="158">
        <f t="shared" si="40"/>
        <v>0</v>
      </c>
      <c r="BG217" s="158">
        <f t="shared" si="41"/>
        <v>0</v>
      </c>
      <c r="BH217" s="158">
        <f t="shared" si="42"/>
        <v>0</v>
      </c>
      <c r="BI217" s="158">
        <f t="shared" si="43"/>
        <v>0</v>
      </c>
      <c r="BJ217" s="13" t="s">
        <v>82</v>
      </c>
      <c r="BK217" s="158">
        <f t="shared" si="44"/>
        <v>0</v>
      </c>
      <c r="BL217" s="13" t="s">
        <v>229</v>
      </c>
      <c r="BM217" s="157" t="s">
        <v>426</v>
      </c>
    </row>
    <row r="218" spans="2:65" s="1" customFormat="1" ht="24.15" customHeight="1" x14ac:dyDescent="0.2">
      <c r="B218" s="28"/>
      <c r="C218" s="162" t="s">
        <v>427</v>
      </c>
      <c r="D218" s="162" t="s">
        <v>322</v>
      </c>
      <c r="E218" s="163" t="s">
        <v>428</v>
      </c>
      <c r="F218" s="164" t="s">
        <v>429</v>
      </c>
      <c r="G218" s="165" t="s">
        <v>166</v>
      </c>
      <c r="H218" s="166">
        <v>4</v>
      </c>
      <c r="I218" s="167"/>
      <c r="J218" s="168">
        <f t="shared" si="35"/>
        <v>0</v>
      </c>
      <c r="K218" s="169"/>
      <c r="L218" s="170"/>
      <c r="M218" s="171" t="s">
        <v>1</v>
      </c>
      <c r="N218" s="172" t="s">
        <v>40</v>
      </c>
      <c r="P218" s="155">
        <f t="shared" si="36"/>
        <v>0</v>
      </c>
      <c r="Q218" s="155">
        <v>1.1999999999999999E-3</v>
      </c>
      <c r="R218" s="155">
        <f t="shared" si="37"/>
        <v>4.7999999999999996E-3</v>
      </c>
      <c r="S218" s="155">
        <v>0</v>
      </c>
      <c r="T218" s="156">
        <f t="shared" si="38"/>
        <v>0</v>
      </c>
      <c r="AR218" s="157" t="s">
        <v>295</v>
      </c>
      <c r="AT218" s="157" t="s">
        <v>322</v>
      </c>
      <c r="AU218" s="157" t="s">
        <v>84</v>
      </c>
      <c r="AY218" s="13" t="s">
        <v>160</v>
      </c>
      <c r="BE218" s="158">
        <f t="shared" si="39"/>
        <v>0</v>
      </c>
      <c r="BF218" s="158">
        <f t="shared" si="40"/>
        <v>0</v>
      </c>
      <c r="BG218" s="158">
        <f t="shared" si="41"/>
        <v>0</v>
      </c>
      <c r="BH218" s="158">
        <f t="shared" si="42"/>
        <v>0</v>
      </c>
      <c r="BI218" s="158">
        <f t="shared" si="43"/>
        <v>0</v>
      </c>
      <c r="BJ218" s="13" t="s">
        <v>82</v>
      </c>
      <c r="BK218" s="158">
        <f t="shared" si="44"/>
        <v>0</v>
      </c>
      <c r="BL218" s="13" t="s">
        <v>229</v>
      </c>
      <c r="BM218" s="157" t="s">
        <v>430</v>
      </c>
    </row>
    <row r="219" spans="2:65" s="1" customFormat="1" ht="16.5" customHeight="1" x14ac:dyDescent="0.2">
      <c r="B219" s="28"/>
      <c r="C219" s="146" t="s">
        <v>431</v>
      </c>
      <c r="D219" s="146" t="s">
        <v>163</v>
      </c>
      <c r="E219" s="147" t="s">
        <v>432</v>
      </c>
      <c r="F219" s="148" t="s">
        <v>433</v>
      </c>
      <c r="G219" s="149" t="s">
        <v>166</v>
      </c>
      <c r="H219" s="150">
        <v>1</v>
      </c>
      <c r="I219" s="151"/>
      <c r="J219" s="152">
        <f t="shared" si="35"/>
        <v>0</v>
      </c>
      <c r="K219" s="153"/>
      <c r="L219" s="28"/>
      <c r="M219" s="154" t="s">
        <v>1</v>
      </c>
      <c r="N219" s="115" t="s">
        <v>40</v>
      </c>
      <c r="P219" s="155">
        <f t="shared" si="36"/>
        <v>0</v>
      </c>
      <c r="Q219" s="155">
        <v>0</v>
      </c>
      <c r="R219" s="155">
        <f t="shared" si="37"/>
        <v>0</v>
      </c>
      <c r="S219" s="155">
        <v>0</v>
      </c>
      <c r="T219" s="156">
        <f t="shared" si="38"/>
        <v>0</v>
      </c>
      <c r="AR219" s="157" t="s">
        <v>229</v>
      </c>
      <c r="AT219" s="157" t="s">
        <v>163</v>
      </c>
      <c r="AU219" s="157" t="s">
        <v>84</v>
      </c>
      <c r="AY219" s="13" t="s">
        <v>160</v>
      </c>
      <c r="BE219" s="158">
        <f t="shared" si="39"/>
        <v>0</v>
      </c>
      <c r="BF219" s="158">
        <f t="shared" si="40"/>
        <v>0</v>
      </c>
      <c r="BG219" s="158">
        <f t="shared" si="41"/>
        <v>0</v>
      </c>
      <c r="BH219" s="158">
        <f t="shared" si="42"/>
        <v>0</v>
      </c>
      <c r="BI219" s="158">
        <f t="shared" si="43"/>
        <v>0</v>
      </c>
      <c r="BJ219" s="13" t="s">
        <v>82</v>
      </c>
      <c r="BK219" s="158">
        <f t="shared" si="44"/>
        <v>0</v>
      </c>
      <c r="BL219" s="13" t="s">
        <v>229</v>
      </c>
      <c r="BM219" s="157" t="s">
        <v>434</v>
      </c>
    </row>
    <row r="220" spans="2:65" s="1" customFormat="1" ht="16.5" customHeight="1" x14ac:dyDescent="0.2">
      <c r="B220" s="28"/>
      <c r="C220" s="162" t="s">
        <v>435</v>
      </c>
      <c r="D220" s="162" t="s">
        <v>322</v>
      </c>
      <c r="E220" s="163" t="s">
        <v>436</v>
      </c>
      <c r="F220" s="164" t="s">
        <v>437</v>
      </c>
      <c r="G220" s="165" t="s">
        <v>166</v>
      </c>
      <c r="H220" s="166">
        <v>1</v>
      </c>
      <c r="I220" s="167"/>
      <c r="J220" s="168">
        <f t="shared" si="35"/>
        <v>0</v>
      </c>
      <c r="K220" s="169"/>
      <c r="L220" s="170"/>
      <c r="M220" s="171" t="s">
        <v>1</v>
      </c>
      <c r="N220" s="172" t="s">
        <v>40</v>
      </c>
      <c r="P220" s="155">
        <f t="shared" si="36"/>
        <v>0</v>
      </c>
      <c r="Q220" s="155">
        <v>1.4999999999999999E-4</v>
      </c>
      <c r="R220" s="155">
        <f t="shared" si="37"/>
        <v>1.4999999999999999E-4</v>
      </c>
      <c r="S220" s="155">
        <v>0</v>
      </c>
      <c r="T220" s="156">
        <f t="shared" si="38"/>
        <v>0</v>
      </c>
      <c r="AR220" s="157" t="s">
        <v>295</v>
      </c>
      <c r="AT220" s="157" t="s">
        <v>322</v>
      </c>
      <c r="AU220" s="157" t="s">
        <v>84</v>
      </c>
      <c r="AY220" s="13" t="s">
        <v>160</v>
      </c>
      <c r="BE220" s="158">
        <f t="shared" si="39"/>
        <v>0</v>
      </c>
      <c r="BF220" s="158">
        <f t="shared" si="40"/>
        <v>0</v>
      </c>
      <c r="BG220" s="158">
        <f t="shared" si="41"/>
        <v>0</v>
      </c>
      <c r="BH220" s="158">
        <f t="shared" si="42"/>
        <v>0</v>
      </c>
      <c r="BI220" s="158">
        <f t="shared" si="43"/>
        <v>0</v>
      </c>
      <c r="BJ220" s="13" t="s">
        <v>82</v>
      </c>
      <c r="BK220" s="158">
        <f t="shared" si="44"/>
        <v>0</v>
      </c>
      <c r="BL220" s="13" t="s">
        <v>229</v>
      </c>
      <c r="BM220" s="157" t="s">
        <v>438</v>
      </c>
    </row>
    <row r="221" spans="2:65" s="1" customFormat="1" ht="16.5" customHeight="1" x14ac:dyDescent="0.2">
      <c r="B221" s="28"/>
      <c r="C221" s="162" t="s">
        <v>439</v>
      </c>
      <c r="D221" s="162" t="s">
        <v>322</v>
      </c>
      <c r="E221" s="163" t="s">
        <v>440</v>
      </c>
      <c r="F221" s="164" t="s">
        <v>441</v>
      </c>
      <c r="G221" s="165" t="s">
        <v>166</v>
      </c>
      <c r="H221" s="166">
        <v>1</v>
      </c>
      <c r="I221" s="167"/>
      <c r="J221" s="168">
        <f t="shared" si="35"/>
        <v>0</v>
      </c>
      <c r="K221" s="169"/>
      <c r="L221" s="170"/>
      <c r="M221" s="171" t="s">
        <v>1</v>
      </c>
      <c r="N221" s="172" t="s">
        <v>40</v>
      </c>
      <c r="P221" s="155">
        <f t="shared" si="36"/>
        <v>0</v>
      </c>
      <c r="Q221" s="155">
        <v>1.4999999999999999E-4</v>
      </c>
      <c r="R221" s="155">
        <f t="shared" si="37"/>
        <v>1.4999999999999999E-4</v>
      </c>
      <c r="S221" s="155">
        <v>0</v>
      </c>
      <c r="T221" s="156">
        <f t="shared" si="38"/>
        <v>0</v>
      </c>
      <c r="AR221" s="157" t="s">
        <v>295</v>
      </c>
      <c r="AT221" s="157" t="s">
        <v>322</v>
      </c>
      <c r="AU221" s="157" t="s">
        <v>84</v>
      </c>
      <c r="AY221" s="13" t="s">
        <v>160</v>
      </c>
      <c r="BE221" s="158">
        <f t="shared" si="39"/>
        <v>0</v>
      </c>
      <c r="BF221" s="158">
        <f t="shared" si="40"/>
        <v>0</v>
      </c>
      <c r="BG221" s="158">
        <f t="shared" si="41"/>
        <v>0</v>
      </c>
      <c r="BH221" s="158">
        <f t="shared" si="42"/>
        <v>0</v>
      </c>
      <c r="BI221" s="158">
        <f t="shared" si="43"/>
        <v>0</v>
      </c>
      <c r="BJ221" s="13" t="s">
        <v>82</v>
      </c>
      <c r="BK221" s="158">
        <f t="shared" si="44"/>
        <v>0</v>
      </c>
      <c r="BL221" s="13" t="s">
        <v>229</v>
      </c>
      <c r="BM221" s="157" t="s">
        <v>442</v>
      </c>
    </row>
    <row r="222" spans="2:65" s="1" customFormat="1" ht="21.75" customHeight="1" x14ac:dyDescent="0.2">
      <c r="B222" s="28"/>
      <c r="C222" s="146" t="s">
        <v>443</v>
      </c>
      <c r="D222" s="146" t="s">
        <v>163</v>
      </c>
      <c r="E222" s="147" t="s">
        <v>444</v>
      </c>
      <c r="F222" s="148" t="s">
        <v>445</v>
      </c>
      <c r="G222" s="149" t="s">
        <v>166</v>
      </c>
      <c r="H222" s="150">
        <v>1</v>
      </c>
      <c r="I222" s="151"/>
      <c r="J222" s="152">
        <f t="shared" si="35"/>
        <v>0</v>
      </c>
      <c r="K222" s="153"/>
      <c r="L222" s="28"/>
      <c r="M222" s="154" t="s">
        <v>1</v>
      </c>
      <c r="N222" s="115" t="s">
        <v>40</v>
      </c>
      <c r="P222" s="155">
        <f t="shared" si="36"/>
        <v>0</v>
      </c>
      <c r="Q222" s="155">
        <v>0</v>
      </c>
      <c r="R222" s="155">
        <f t="shared" si="37"/>
        <v>0</v>
      </c>
      <c r="S222" s="155">
        <v>0</v>
      </c>
      <c r="T222" s="156">
        <f t="shared" si="38"/>
        <v>0</v>
      </c>
      <c r="AR222" s="157" t="s">
        <v>229</v>
      </c>
      <c r="AT222" s="157" t="s">
        <v>163</v>
      </c>
      <c r="AU222" s="157" t="s">
        <v>84</v>
      </c>
      <c r="AY222" s="13" t="s">
        <v>160</v>
      </c>
      <c r="BE222" s="158">
        <f t="shared" si="39"/>
        <v>0</v>
      </c>
      <c r="BF222" s="158">
        <f t="shared" si="40"/>
        <v>0</v>
      </c>
      <c r="BG222" s="158">
        <f t="shared" si="41"/>
        <v>0</v>
      </c>
      <c r="BH222" s="158">
        <f t="shared" si="42"/>
        <v>0</v>
      </c>
      <c r="BI222" s="158">
        <f t="shared" si="43"/>
        <v>0</v>
      </c>
      <c r="BJ222" s="13" t="s">
        <v>82</v>
      </c>
      <c r="BK222" s="158">
        <f t="shared" si="44"/>
        <v>0</v>
      </c>
      <c r="BL222" s="13" t="s">
        <v>229</v>
      </c>
      <c r="BM222" s="157" t="s">
        <v>446</v>
      </c>
    </row>
    <row r="223" spans="2:65" s="1" customFormat="1" ht="16.5" customHeight="1" x14ac:dyDescent="0.2">
      <c r="B223" s="28"/>
      <c r="C223" s="162" t="s">
        <v>447</v>
      </c>
      <c r="D223" s="162" t="s">
        <v>322</v>
      </c>
      <c r="E223" s="163" t="s">
        <v>448</v>
      </c>
      <c r="F223" s="164" t="s">
        <v>449</v>
      </c>
      <c r="G223" s="165" t="s">
        <v>166</v>
      </c>
      <c r="H223" s="166">
        <v>1</v>
      </c>
      <c r="I223" s="167"/>
      <c r="J223" s="168">
        <f t="shared" si="35"/>
        <v>0</v>
      </c>
      <c r="K223" s="169"/>
      <c r="L223" s="170"/>
      <c r="M223" s="171" t="s">
        <v>1</v>
      </c>
      <c r="N223" s="172" t="s">
        <v>40</v>
      </c>
      <c r="P223" s="155">
        <f t="shared" si="36"/>
        <v>0</v>
      </c>
      <c r="Q223" s="155">
        <v>2.2000000000000001E-3</v>
      </c>
      <c r="R223" s="155">
        <f t="shared" si="37"/>
        <v>2.2000000000000001E-3</v>
      </c>
      <c r="S223" s="155">
        <v>0</v>
      </c>
      <c r="T223" s="156">
        <f t="shared" si="38"/>
        <v>0</v>
      </c>
      <c r="AR223" s="157" t="s">
        <v>295</v>
      </c>
      <c r="AT223" s="157" t="s">
        <v>322</v>
      </c>
      <c r="AU223" s="157" t="s">
        <v>84</v>
      </c>
      <c r="AY223" s="13" t="s">
        <v>160</v>
      </c>
      <c r="BE223" s="158">
        <f t="shared" si="39"/>
        <v>0</v>
      </c>
      <c r="BF223" s="158">
        <f t="shared" si="40"/>
        <v>0</v>
      </c>
      <c r="BG223" s="158">
        <f t="shared" si="41"/>
        <v>0</v>
      </c>
      <c r="BH223" s="158">
        <f t="shared" si="42"/>
        <v>0</v>
      </c>
      <c r="BI223" s="158">
        <f t="shared" si="43"/>
        <v>0</v>
      </c>
      <c r="BJ223" s="13" t="s">
        <v>82</v>
      </c>
      <c r="BK223" s="158">
        <f t="shared" si="44"/>
        <v>0</v>
      </c>
      <c r="BL223" s="13" t="s">
        <v>229</v>
      </c>
      <c r="BM223" s="157" t="s">
        <v>450</v>
      </c>
    </row>
    <row r="224" spans="2:65" s="1" customFormat="1" ht="24.15" customHeight="1" x14ac:dyDescent="0.2">
      <c r="B224" s="28"/>
      <c r="C224" s="146" t="s">
        <v>451</v>
      </c>
      <c r="D224" s="146" t="s">
        <v>163</v>
      </c>
      <c r="E224" s="147" t="s">
        <v>452</v>
      </c>
      <c r="F224" s="148" t="s">
        <v>453</v>
      </c>
      <c r="G224" s="149" t="s">
        <v>166</v>
      </c>
      <c r="H224" s="150">
        <v>3</v>
      </c>
      <c r="I224" s="151"/>
      <c r="J224" s="152">
        <f t="shared" si="35"/>
        <v>0</v>
      </c>
      <c r="K224" s="153"/>
      <c r="L224" s="28"/>
      <c r="M224" s="154" t="s">
        <v>1</v>
      </c>
      <c r="N224" s="115" t="s">
        <v>40</v>
      </c>
      <c r="P224" s="155">
        <f t="shared" si="36"/>
        <v>0</v>
      </c>
      <c r="Q224" s="155">
        <v>4.7281249999999998E-4</v>
      </c>
      <c r="R224" s="155">
        <f t="shared" si="37"/>
        <v>1.4184375E-3</v>
      </c>
      <c r="S224" s="155">
        <v>0</v>
      </c>
      <c r="T224" s="156">
        <f t="shared" si="38"/>
        <v>0</v>
      </c>
      <c r="AR224" s="157" t="s">
        <v>229</v>
      </c>
      <c r="AT224" s="157" t="s">
        <v>163</v>
      </c>
      <c r="AU224" s="157" t="s">
        <v>84</v>
      </c>
      <c r="AY224" s="13" t="s">
        <v>160</v>
      </c>
      <c r="BE224" s="158">
        <f t="shared" si="39"/>
        <v>0</v>
      </c>
      <c r="BF224" s="158">
        <f t="shared" si="40"/>
        <v>0</v>
      </c>
      <c r="BG224" s="158">
        <f t="shared" si="41"/>
        <v>0</v>
      </c>
      <c r="BH224" s="158">
        <f t="shared" si="42"/>
        <v>0</v>
      </c>
      <c r="BI224" s="158">
        <f t="shared" si="43"/>
        <v>0</v>
      </c>
      <c r="BJ224" s="13" t="s">
        <v>82</v>
      </c>
      <c r="BK224" s="158">
        <f t="shared" si="44"/>
        <v>0</v>
      </c>
      <c r="BL224" s="13" t="s">
        <v>229</v>
      </c>
      <c r="BM224" s="157" t="s">
        <v>454</v>
      </c>
    </row>
    <row r="225" spans="2:65" s="1" customFormat="1" ht="37.75" customHeight="1" x14ac:dyDescent="0.2">
      <c r="B225" s="28"/>
      <c r="C225" s="162" t="s">
        <v>455</v>
      </c>
      <c r="D225" s="162" t="s">
        <v>322</v>
      </c>
      <c r="E225" s="163" t="s">
        <v>456</v>
      </c>
      <c r="F225" s="164" t="s">
        <v>457</v>
      </c>
      <c r="G225" s="165" t="s">
        <v>166</v>
      </c>
      <c r="H225" s="166">
        <v>3</v>
      </c>
      <c r="I225" s="167"/>
      <c r="J225" s="168">
        <f t="shared" si="35"/>
        <v>0</v>
      </c>
      <c r="K225" s="169"/>
      <c r="L225" s="170"/>
      <c r="M225" s="171" t="s">
        <v>1</v>
      </c>
      <c r="N225" s="172" t="s">
        <v>40</v>
      </c>
      <c r="P225" s="155">
        <f t="shared" si="36"/>
        <v>0</v>
      </c>
      <c r="Q225" s="155">
        <v>1.6E-2</v>
      </c>
      <c r="R225" s="155">
        <f t="shared" si="37"/>
        <v>4.8000000000000001E-2</v>
      </c>
      <c r="S225" s="155">
        <v>0</v>
      </c>
      <c r="T225" s="156">
        <f t="shared" si="38"/>
        <v>0</v>
      </c>
      <c r="AR225" s="157" t="s">
        <v>295</v>
      </c>
      <c r="AT225" s="157" t="s">
        <v>322</v>
      </c>
      <c r="AU225" s="157" t="s">
        <v>84</v>
      </c>
      <c r="AY225" s="13" t="s">
        <v>160</v>
      </c>
      <c r="BE225" s="158">
        <f t="shared" si="39"/>
        <v>0</v>
      </c>
      <c r="BF225" s="158">
        <f t="shared" si="40"/>
        <v>0</v>
      </c>
      <c r="BG225" s="158">
        <f t="shared" si="41"/>
        <v>0</v>
      </c>
      <c r="BH225" s="158">
        <f t="shared" si="42"/>
        <v>0</v>
      </c>
      <c r="BI225" s="158">
        <f t="shared" si="43"/>
        <v>0</v>
      </c>
      <c r="BJ225" s="13" t="s">
        <v>82</v>
      </c>
      <c r="BK225" s="158">
        <f t="shared" si="44"/>
        <v>0</v>
      </c>
      <c r="BL225" s="13" t="s">
        <v>229</v>
      </c>
      <c r="BM225" s="157" t="s">
        <v>458</v>
      </c>
    </row>
    <row r="226" spans="2:65" s="1" customFormat="1" ht="24.15" customHeight="1" x14ac:dyDescent="0.2">
      <c r="B226" s="28"/>
      <c r="C226" s="146" t="s">
        <v>459</v>
      </c>
      <c r="D226" s="146" t="s">
        <v>163</v>
      </c>
      <c r="E226" s="147" t="s">
        <v>460</v>
      </c>
      <c r="F226" s="148" t="s">
        <v>461</v>
      </c>
      <c r="G226" s="149" t="s">
        <v>166</v>
      </c>
      <c r="H226" s="150">
        <v>1</v>
      </c>
      <c r="I226" s="151"/>
      <c r="J226" s="152">
        <f t="shared" si="35"/>
        <v>0</v>
      </c>
      <c r="K226" s="153"/>
      <c r="L226" s="28"/>
      <c r="M226" s="154" t="s">
        <v>1</v>
      </c>
      <c r="N226" s="115" t="s">
        <v>40</v>
      </c>
      <c r="P226" s="155">
        <f t="shared" si="36"/>
        <v>0</v>
      </c>
      <c r="Q226" s="155">
        <v>4.8067500000000002E-4</v>
      </c>
      <c r="R226" s="155">
        <f t="shared" si="37"/>
        <v>4.8067500000000002E-4</v>
      </c>
      <c r="S226" s="155">
        <v>0</v>
      </c>
      <c r="T226" s="156">
        <f t="shared" si="38"/>
        <v>0</v>
      </c>
      <c r="AR226" s="157" t="s">
        <v>229</v>
      </c>
      <c r="AT226" s="157" t="s">
        <v>163</v>
      </c>
      <c r="AU226" s="157" t="s">
        <v>84</v>
      </c>
      <c r="AY226" s="13" t="s">
        <v>160</v>
      </c>
      <c r="BE226" s="158">
        <f t="shared" si="39"/>
        <v>0</v>
      </c>
      <c r="BF226" s="158">
        <f t="shared" si="40"/>
        <v>0</v>
      </c>
      <c r="BG226" s="158">
        <f t="shared" si="41"/>
        <v>0</v>
      </c>
      <c r="BH226" s="158">
        <f t="shared" si="42"/>
        <v>0</v>
      </c>
      <c r="BI226" s="158">
        <f t="shared" si="43"/>
        <v>0</v>
      </c>
      <c r="BJ226" s="13" t="s">
        <v>82</v>
      </c>
      <c r="BK226" s="158">
        <f t="shared" si="44"/>
        <v>0</v>
      </c>
      <c r="BL226" s="13" t="s">
        <v>229</v>
      </c>
      <c r="BM226" s="157" t="s">
        <v>462</v>
      </c>
    </row>
    <row r="227" spans="2:65" s="1" customFormat="1" ht="37.75" customHeight="1" x14ac:dyDescent="0.2">
      <c r="B227" s="28"/>
      <c r="C227" s="162" t="s">
        <v>463</v>
      </c>
      <c r="D227" s="162" t="s">
        <v>322</v>
      </c>
      <c r="E227" s="163" t="s">
        <v>464</v>
      </c>
      <c r="F227" s="164" t="s">
        <v>465</v>
      </c>
      <c r="G227" s="165" t="s">
        <v>166</v>
      </c>
      <c r="H227" s="166">
        <v>1</v>
      </c>
      <c r="I227" s="167"/>
      <c r="J227" s="168">
        <f t="shared" si="35"/>
        <v>0</v>
      </c>
      <c r="K227" s="169"/>
      <c r="L227" s="170"/>
      <c r="M227" s="171" t="s">
        <v>1</v>
      </c>
      <c r="N227" s="172" t="s">
        <v>40</v>
      </c>
      <c r="P227" s="155">
        <f t="shared" si="36"/>
        <v>0</v>
      </c>
      <c r="Q227" s="155">
        <v>3.5000000000000003E-2</v>
      </c>
      <c r="R227" s="155">
        <f t="shared" si="37"/>
        <v>3.5000000000000003E-2</v>
      </c>
      <c r="S227" s="155">
        <v>0</v>
      </c>
      <c r="T227" s="156">
        <f t="shared" si="38"/>
        <v>0</v>
      </c>
      <c r="AR227" s="157" t="s">
        <v>295</v>
      </c>
      <c r="AT227" s="157" t="s">
        <v>322</v>
      </c>
      <c r="AU227" s="157" t="s">
        <v>84</v>
      </c>
      <c r="AY227" s="13" t="s">
        <v>160</v>
      </c>
      <c r="BE227" s="158">
        <f t="shared" si="39"/>
        <v>0</v>
      </c>
      <c r="BF227" s="158">
        <f t="shared" si="40"/>
        <v>0</v>
      </c>
      <c r="BG227" s="158">
        <f t="shared" si="41"/>
        <v>0</v>
      </c>
      <c r="BH227" s="158">
        <f t="shared" si="42"/>
        <v>0</v>
      </c>
      <c r="BI227" s="158">
        <f t="shared" si="43"/>
        <v>0</v>
      </c>
      <c r="BJ227" s="13" t="s">
        <v>82</v>
      </c>
      <c r="BK227" s="158">
        <f t="shared" si="44"/>
        <v>0</v>
      </c>
      <c r="BL227" s="13" t="s">
        <v>229</v>
      </c>
      <c r="BM227" s="157" t="s">
        <v>466</v>
      </c>
    </row>
    <row r="228" spans="2:65" s="1" customFormat="1" ht="24.15" customHeight="1" x14ac:dyDescent="0.2">
      <c r="B228" s="28"/>
      <c r="C228" s="146" t="s">
        <v>467</v>
      </c>
      <c r="D228" s="146" t="s">
        <v>163</v>
      </c>
      <c r="E228" s="147" t="s">
        <v>468</v>
      </c>
      <c r="F228" s="148" t="s">
        <v>469</v>
      </c>
      <c r="G228" s="149" t="s">
        <v>218</v>
      </c>
      <c r="H228" s="150">
        <v>0.20899999999999999</v>
      </c>
      <c r="I228" s="151"/>
      <c r="J228" s="152">
        <f t="shared" si="35"/>
        <v>0</v>
      </c>
      <c r="K228" s="153"/>
      <c r="L228" s="28"/>
      <c r="M228" s="154" t="s">
        <v>1</v>
      </c>
      <c r="N228" s="115" t="s">
        <v>40</v>
      </c>
      <c r="P228" s="155">
        <f t="shared" si="36"/>
        <v>0</v>
      </c>
      <c r="Q228" s="155">
        <v>0</v>
      </c>
      <c r="R228" s="155">
        <f t="shared" si="37"/>
        <v>0</v>
      </c>
      <c r="S228" s="155">
        <v>0</v>
      </c>
      <c r="T228" s="156">
        <f t="shared" si="38"/>
        <v>0</v>
      </c>
      <c r="AR228" s="157" t="s">
        <v>229</v>
      </c>
      <c r="AT228" s="157" t="s">
        <v>163</v>
      </c>
      <c r="AU228" s="157" t="s">
        <v>84</v>
      </c>
      <c r="AY228" s="13" t="s">
        <v>160</v>
      </c>
      <c r="BE228" s="158">
        <f t="shared" si="39"/>
        <v>0</v>
      </c>
      <c r="BF228" s="158">
        <f t="shared" si="40"/>
        <v>0</v>
      </c>
      <c r="BG228" s="158">
        <f t="shared" si="41"/>
        <v>0</v>
      </c>
      <c r="BH228" s="158">
        <f t="shared" si="42"/>
        <v>0</v>
      </c>
      <c r="BI228" s="158">
        <f t="shared" si="43"/>
        <v>0</v>
      </c>
      <c r="BJ228" s="13" t="s">
        <v>82</v>
      </c>
      <c r="BK228" s="158">
        <f t="shared" si="44"/>
        <v>0</v>
      </c>
      <c r="BL228" s="13" t="s">
        <v>229</v>
      </c>
      <c r="BM228" s="157" t="s">
        <v>470</v>
      </c>
    </row>
    <row r="229" spans="2:65" s="1" customFormat="1" ht="24.15" customHeight="1" x14ac:dyDescent="0.2">
      <c r="B229" s="28"/>
      <c r="C229" s="146" t="s">
        <v>471</v>
      </c>
      <c r="D229" s="146" t="s">
        <v>163</v>
      </c>
      <c r="E229" s="147" t="s">
        <v>472</v>
      </c>
      <c r="F229" s="148" t="s">
        <v>473</v>
      </c>
      <c r="G229" s="149" t="s">
        <v>218</v>
      </c>
      <c r="H229" s="150">
        <v>0.20899999999999999</v>
      </c>
      <c r="I229" s="151"/>
      <c r="J229" s="152">
        <f t="shared" si="35"/>
        <v>0</v>
      </c>
      <c r="K229" s="153"/>
      <c r="L229" s="28"/>
      <c r="M229" s="154" t="s">
        <v>1</v>
      </c>
      <c r="N229" s="115" t="s">
        <v>40</v>
      </c>
      <c r="P229" s="155">
        <f t="shared" si="36"/>
        <v>0</v>
      </c>
      <c r="Q229" s="155">
        <v>0</v>
      </c>
      <c r="R229" s="155">
        <f t="shared" si="37"/>
        <v>0</v>
      </c>
      <c r="S229" s="155">
        <v>0</v>
      </c>
      <c r="T229" s="156">
        <f t="shared" si="38"/>
        <v>0</v>
      </c>
      <c r="AR229" s="157" t="s">
        <v>229</v>
      </c>
      <c r="AT229" s="157" t="s">
        <v>163</v>
      </c>
      <c r="AU229" s="157" t="s">
        <v>84</v>
      </c>
      <c r="AY229" s="13" t="s">
        <v>160</v>
      </c>
      <c r="BE229" s="158">
        <f t="shared" si="39"/>
        <v>0</v>
      </c>
      <c r="BF229" s="158">
        <f t="shared" si="40"/>
        <v>0</v>
      </c>
      <c r="BG229" s="158">
        <f t="shared" si="41"/>
        <v>0</v>
      </c>
      <c r="BH229" s="158">
        <f t="shared" si="42"/>
        <v>0</v>
      </c>
      <c r="BI229" s="158">
        <f t="shared" si="43"/>
        <v>0</v>
      </c>
      <c r="BJ229" s="13" t="s">
        <v>82</v>
      </c>
      <c r="BK229" s="158">
        <f t="shared" si="44"/>
        <v>0</v>
      </c>
      <c r="BL229" s="13" t="s">
        <v>229</v>
      </c>
      <c r="BM229" s="157" t="s">
        <v>474</v>
      </c>
    </row>
    <row r="230" spans="2:65" s="11" customFormat="1" ht="22.75" customHeight="1" x14ac:dyDescent="0.25">
      <c r="B230" s="134"/>
      <c r="D230" s="135" t="s">
        <v>74</v>
      </c>
      <c r="E230" s="144" t="s">
        <v>475</v>
      </c>
      <c r="F230" s="144" t="s">
        <v>476</v>
      </c>
      <c r="I230" s="137"/>
      <c r="J230" s="145">
        <f>BK230</f>
        <v>0</v>
      </c>
      <c r="L230" s="134"/>
      <c r="M230" s="139"/>
      <c r="P230" s="140">
        <f>SUM(P231:P248)</f>
        <v>0</v>
      </c>
      <c r="R230" s="140">
        <f>SUM(R231:R248)</f>
        <v>1.8804928699999996</v>
      </c>
      <c r="T230" s="141">
        <f>SUM(T231:T248)</f>
        <v>0</v>
      </c>
      <c r="AR230" s="135" t="s">
        <v>84</v>
      </c>
      <c r="AT230" s="142" t="s">
        <v>74</v>
      </c>
      <c r="AU230" s="142" t="s">
        <v>82</v>
      </c>
      <c r="AY230" s="135" t="s">
        <v>160</v>
      </c>
      <c r="BK230" s="143">
        <f>SUM(BK231:BK248)</f>
        <v>0</v>
      </c>
    </row>
    <row r="231" spans="2:65" s="1" customFormat="1" ht="16.5" customHeight="1" x14ac:dyDescent="0.2">
      <c r="B231" s="28"/>
      <c r="C231" s="146" t="s">
        <v>477</v>
      </c>
      <c r="D231" s="146" t="s">
        <v>163</v>
      </c>
      <c r="E231" s="147" t="s">
        <v>478</v>
      </c>
      <c r="F231" s="148" t="s">
        <v>479</v>
      </c>
      <c r="G231" s="149" t="s">
        <v>171</v>
      </c>
      <c r="H231" s="150">
        <v>49.77</v>
      </c>
      <c r="I231" s="151"/>
      <c r="J231" s="152">
        <f t="shared" ref="J231:J248" si="45">ROUND(I231*H231,2)</f>
        <v>0</v>
      </c>
      <c r="K231" s="153"/>
      <c r="L231" s="28"/>
      <c r="M231" s="154" t="s">
        <v>1</v>
      </c>
      <c r="N231" s="115" t="s">
        <v>40</v>
      </c>
      <c r="P231" s="155">
        <f t="shared" ref="P231:P248" si="46">O231*H231</f>
        <v>0</v>
      </c>
      <c r="Q231" s="155">
        <v>0</v>
      </c>
      <c r="R231" s="155">
        <f t="shared" ref="R231:R248" si="47">Q231*H231</f>
        <v>0</v>
      </c>
      <c r="S231" s="155">
        <v>0</v>
      </c>
      <c r="T231" s="156">
        <f t="shared" ref="T231:T248" si="48">S231*H231</f>
        <v>0</v>
      </c>
      <c r="AR231" s="157" t="s">
        <v>229</v>
      </c>
      <c r="AT231" s="157" t="s">
        <v>163</v>
      </c>
      <c r="AU231" s="157" t="s">
        <v>84</v>
      </c>
      <c r="AY231" s="13" t="s">
        <v>160</v>
      </c>
      <c r="BE231" s="158">
        <f t="shared" ref="BE231:BE248" si="49">IF(N231="základní",J231,0)</f>
        <v>0</v>
      </c>
      <c r="BF231" s="158">
        <f t="shared" ref="BF231:BF248" si="50">IF(N231="snížená",J231,0)</f>
        <v>0</v>
      </c>
      <c r="BG231" s="158">
        <f t="shared" ref="BG231:BG248" si="51">IF(N231="zákl. přenesená",J231,0)</f>
        <v>0</v>
      </c>
      <c r="BH231" s="158">
        <f t="shared" ref="BH231:BH248" si="52">IF(N231="sníž. přenesená",J231,0)</f>
        <v>0</v>
      </c>
      <c r="BI231" s="158">
        <f t="shared" ref="BI231:BI248" si="53">IF(N231="nulová",J231,0)</f>
        <v>0</v>
      </c>
      <c r="BJ231" s="13" t="s">
        <v>82</v>
      </c>
      <c r="BK231" s="158">
        <f t="shared" ref="BK231:BK248" si="54">ROUND(I231*H231,2)</f>
        <v>0</v>
      </c>
      <c r="BL231" s="13" t="s">
        <v>229</v>
      </c>
      <c r="BM231" s="157" t="s">
        <v>480</v>
      </c>
    </row>
    <row r="232" spans="2:65" s="1" customFormat="1" ht="16.5" customHeight="1" x14ac:dyDescent="0.2">
      <c r="B232" s="28"/>
      <c r="C232" s="146" t="s">
        <v>481</v>
      </c>
      <c r="D232" s="146" t="s">
        <v>163</v>
      </c>
      <c r="E232" s="147" t="s">
        <v>482</v>
      </c>
      <c r="F232" s="148" t="s">
        <v>483</v>
      </c>
      <c r="G232" s="149" t="s">
        <v>171</v>
      </c>
      <c r="H232" s="150">
        <v>49.77</v>
      </c>
      <c r="I232" s="151"/>
      <c r="J232" s="152">
        <f t="shared" si="45"/>
        <v>0</v>
      </c>
      <c r="K232" s="153"/>
      <c r="L232" s="28"/>
      <c r="M232" s="154" t="s">
        <v>1</v>
      </c>
      <c r="N232" s="115" t="s">
        <v>40</v>
      </c>
      <c r="P232" s="155">
        <f t="shared" si="46"/>
        <v>0</v>
      </c>
      <c r="Q232" s="155">
        <v>2.9999999999999997E-4</v>
      </c>
      <c r="R232" s="155">
        <f t="shared" si="47"/>
        <v>1.4931E-2</v>
      </c>
      <c r="S232" s="155">
        <v>0</v>
      </c>
      <c r="T232" s="156">
        <f t="shared" si="48"/>
        <v>0</v>
      </c>
      <c r="AR232" s="157" t="s">
        <v>229</v>
      </c>
      <c r="AT232" s="157" t="s">
        <v>163</v>
      </c>
      <c r="AU232" s="157" t="s">
        <v>84</v>
      </c>
      <c r="AY232" s="13" t="s">
        <v>160</v>
      </c>
      <c r="BE232" s="158">
        <f t="shared" si="49"/>
        <v>0</v>
      </c>
      <c r="BF232" s="158">
        <f t="shared" si="50"/>
        <v>0</v>
      </c>
      <c r="BG232" s="158">
        <f t="shared" si="51"/>
        <v>0</v>
      </c>
      <c r="BH232" s="158">
        <f t="shared" si="52"/>
        <v>0</v>
      </c>
      <c r="BI232" s="158">
        <f t="shared" si="53"/>
        <v>0</v>
      </c>
      <c r="BJ232" s="13" t="s">
        <v>82</v>
      </c>
      <c r="BK232" s="158">
        <f t="shared" si="54"/>
        <v>0</v>
      </c>
      <c r="BL232" s="13" t="s">
        <v>229</v>
      </c>
      <c r="BM232" s="157" t="s">
        <v>484</v>
      </c>
    </row>
    <row r="233" spans="2:65" s="1" customFormat="1" ht="24.15" customHeight="1" x14ac:dyDescent="0.2">
      <c r="B233" s="28"/>
      <c r="C233" s="146" t="s">
        <v>485</v>
      </c>
      <c r="D233" s="146" t="s">
        <v>163</v>
      </c>
      <c r="E233" s="147" t="s">
        <v>486</v>
      </c>
      <c r="F233" s="148" t="s">
        <v>487</v>
      </c>
      <c r="G233" s="149" t="s">
        <v>171</v>
      </c>
      <c r="H233" s="150">
        <v>49.77</v>
      </c>
      <c r="I233" s="151"/>
      <c r="J233" s="152">
        <f t="shared" si="45"/>
        <v>0</v>
      </c>
      <c r="K233" s="153"/>
      <c r="L233" s="28"/>
      <c r="M233" s="154" t="s">
        <v>1</v>
      </c>
      <c r="N233" s="115" t="s">
        <v>40</v>
      </c>
      <c r="P233" s="155">
        <f t="shared" si="46"/>
        <v>0</v>
      </c>
      <c r="Q233" s="155">
        <v>7.5820000000000002E-3</v>
      </c>
      <c r="R233" s="155">
        <f t="shared" si="47"/>
        <v>0.37735614000000001</v>
      </c>
      <c r="S233" s="155">
        <v>0</v>
      </c>
      <c r="T233" s="156">
        <f t="shared" si="48"/>
        <v>0</v>
      </c>
      <c r="AR233" s="157" t="s">
        <v>229</v>
      </c>
      <c r="AT233" s="157" t="s">
        <v>163</v>
      </c>
      <c r="AU233" s="157" t="s">
        <v>84</v>
      </c>
      <c r="AY233" s="13" t="s">
        <v>160</v>
      </c>
      <c r="BE233" s="158">
        <f t="shared" si="49"/>
        <v>0</v>
      </c>
      <c r="BF233" s="158">
        <f t="shared" si="50"/>
        <v>0</v>
      </c>
      <c r="BG233" s="158">
        <f t="shared" si="51"/>
        <v>0</v>
      </c>
      <c r="BH233" s="158">
        <f t="shared" si="52"/>
        <v>0</v>
      </c>
      <c r="BI233" s="158">
        <f t="shared" si="53"/>
        <v>0</v>
      </c>
      <c r="BJ233" s="13" t="s">
        <v>82</v>
      </c>
      <c r="BK233" s="158">
        <f t="shared" si="54"/>
        <v>0</v>
      </c>
      <c r="BL233" s="13" t="s">
        <v>229</v>
      </c>
      <c r="BM233" s="157" t="s">
        <v>488</v>
      </c>
    </row>
    <row r="234" spans="2:65" s="1" customFormat="1" ht="24.15" customHeight="1" x14ac:dyDescent="0.2">
      <c r="B234" s="28"/>
      <c r="C234" s="146" t="s">
        <v>489</v>
      </c>
      <c r="D234" s="146" t="s">
        <v>163</v>
      </c>
      <c r="E234" s="147" t="s">
        <v>490</v>
      </c>
      <c r="F234" s="148" t="s">
        <v>491</v>
      </c>
      <c r="G234" s="149" t="s">
        <v>492</v>
      </c>
      <c r="H234" s="150">
        <v>3.1</v>
      </c>
      <c r="I234" s="151"/>
      <c r="J234" s="152">
        <f t="shared" si="45"/>
        <v>0</v>
      </c>
      <c r="K234" s="153"/>
      <c r="L234" s="28"/>
      <c r="M234" s="154" t="s">
        <v>1</v>
      </c>
      <c r="N234" s="115" t="s">
        <v>40</v>
      </c>
      <c r="P234" s="155">
        <f t="shared" si="46"/>
        <v>0</v>
      </c>
      <c r="Q234" s="155">
        <v>2.0000000000000001E-4</v>
      </c>
      <c r="R234" s="155">
        <f t="shared" si="47"/>
        <v>6.2E-4</v>
      </c>
      <c r="S234" s="155">
        <v>0</v>
      </c>
      <c r="T234" s="156">
        <f t="shared" si="48"/>
        <v>0</v>
      </c>
      <c r="AR234" s="157" t="s">
        <v>229</v>
      </c>
      <c r="AT234" s="157" t="s">
        <v>163</v>
      </c>
      <c r="AU234" s="157" t="s">
        <v>84</v>
      </c>
      <c r="AY234" s="13" t="s">
        <v>160</v>
      </c>
      <c r="BE234" s="158">
        <f t="shared" si="49"/>
        <v>0</v>
      </c>
      <c r="BF234" s="158">
        <f t="shared" si="50"/>
        <v>0</v>
      </c>
      <c r="BG234" s="158">
        <f t="shared" si="51"/>
        <v>0</v>
      </c>
      <c r="BH234" s="158">
        <f t="shared" si="52"/>
        <v>0</v>
      </c>
      <c r="BI234" s="158">
        <f t="shared" si="53"/>
        <v>0</v>
      </c>
      <c r="BJ234" s="13" t="s">
        <v>82</v>
      </c>
      <c r="BK234" s="158">
        <f t="shared" si="54"/>
        <v>0</v>
      </c>
      <c r="BL234" s="13" t="s">
        <v>229</v>
      </c>
      <c r="BM234" s="157" t="s">
        <v>493</v>
      </c>
    </row>
    <row r="235" spans="2:65" s="1" customFormat="1" ht="16.5" customHeight="1" x14ac:dyDescent="0.2">
      <c r="B235" s="28"/>
      <c r="C235" s="162" t="s">
        <v>494</v>
      </c>
      <c r="D235" s="162" t="s">
        <v>322</v>
      </c>
      <c r="E235" s="163" t="s">
        <v>495</v>
      </c>
      <c r="F235" s="164" t="s">
        <v>496</v>
      </c>
      <c r="G235" s="165" t="s">
        <v>492</v>
      </c>
      <c r="H235" s="166">
        <v>3.41</v>
      </c>
      <c r="I235" s="167"/>
      <c r="J235" s="168">
        <f t="shared" si="45"/>
        <v>0</v>
      </c>
      <c r="K235" s="169"/>
      <c r="L235" s="170"/>
      <c r="M235" s="171" t="s">
        <v>1</v>
      </c>
      <c r="N235" s="172" t="s">
        <v>40</v>
      </c>
      <c r="P235" s="155">
        <f t="shared" si="46"/>
        <v>0</v>
      </c>
      <c r="Q235" s="155">
        <v>1.6000000000000001E-4</v>
      </c>
      <c r="R235" s="155">
        <f t="shared" si="47"/>
        <v>5.4560000000000003E-4</v>
      </c>
      <c r="S235" s="155">
        <v>0</v>
      </c>
      <c r="T235" s="156">
        <f t="shared" si="48"/>
        <v>0</v>
      </c>
      <c r="AR235" s="157" t="s">
        <v>295</v>
      </c>
      <c r="AT235" s="157" t="s">
        <v>322</v>
      </c>
      <c r="AU235" s="157" t="s">
        <v>84</v>
      </c>
      <c r="AY235" s="13" t="s">
        <v>160</v>
      </c>
      <c r="BE235" s="158">
        <f t="shared" si="49"/>
        <v>0</v>
      </c>
      <c r="BF235" s="158">
        <f t="shared" si="50"/>
        <v>0</v>
      </c>
      <c r="BG235" s="158">
        <f t="shared" si="51"/>
        <v>0</v>
      </c>
      <c r="BH235" s="158">
        <f t="shared" si="52"/>
        <v>0</v>
      </c>
      <c r="BI235" s="158">
        <f t="shared" si="53"/>
        <v>0</v>
      </c>
      <c r="BJ235" s="13" t="s">
        <v>82</v>
      </c>
      <c r="BK235" s="158">
        <f t="shared" si="54"/>
        <v>0</v>
      </c>
      <c r="BL235" s="13" t="s">
        <v>229</v>
      </c>
      <c r="BM235" s="157" t="s">
        <v>497</v>
      </c>
    </row>
    <row r="236" spans="2:65" s="1" customFormat="1" ht="24.15" customHeight="1" x14ac:dyDescent="0.2">
      <c r="B236" s="28"/>
      <c r="C236" s="146" t="s">
        <v>498</v>
      </c>
      <c r="D236" s="146" t="s">
        <v>163</v>
      </c>
      <c r="E236" s="147" t="s">
        <v>499</v>
      </c>
      <c r="F236" s="148" t="s">
        <v>500</v>
      </c>
      <c r="G236" s="149" t="s">
        <v>492</v>
      </c>
      <c r="H236" s="150">
        <v>44.62</v>
      </c>
      <c r="I236" s="151"/>
      <c r="J236" s="152">
        <f t="shared" si="45"/>
        <v>0</v>
      </c>
      <c r="K236" s="153"/>
      <c r="L236" s="28"/>
      <c r="M236" s="154" t="s">
        <v>1</v>
      </c>
      <c r="N236" s="115" t="s">
        <v>40</v>
      </c>
      <c r="P236" s="155">
        <f t="shared" si="46"/>
        <v>0</v>
      </c>
      <c r="Q236" s="155">
        <v>5.8399999999999999E-4</v>
      </c>
      <c r="R236" s="155">
        <f t="shared" si="47"/>
        <v>2.6058079999999997E-2</v>
      </c>
      <c r="S236" s="155">
        <v>0</v>
      </c>
      <c r="T236" s="156">
        <f t="shared" si="48"/>
        <v>0</v>
      </c>
      <c r="AR236" s="157" t="s">
        <v>229</v>
      </c>
      <c r="AT236" s="157" t="s">
        <v>163</v>
      </c>
      <c r="AU236" s="157" t="s">
        <v>84</v>
      </c>
      <c r="AY236" s="13" t="s">
        <v>160</v>
      </c>
      <c r="BE236" s="158">
        <f t="shared" si="49"/>
        <v>0</v>
      </c>
      <c r="BF236" s="158">
        <f t="shared" si="50"/>
        <v>0</v>
      </c>
      <c r="BG236" s="158">
        <f t="shared" si="51"/>
        <v>0</v>
      </c>
      <c r="BH236" s="158">
        <f t="shared" si="52"/>
        <v>0</v>
      </c>
      <c r="BI236" s="158">
        <f t="shared" si="53"/>
        <v>0</v>
      </c>
      <c r="BJ236" s="13" t="s">
        <v>82</v>
      </c>
      <c r="BK236" s="158">
        <f t="shared" si="54"/>
        <v>0</v>
      </c>
      <c r="BL236" s="13" t="s">
        <v>229</v>
      </c>
      <c r="BM236" s="157" t="s">
        <v>501</v>
      </c>
    </row>
    <row r="237" spans="2:65" s="1" customFormat="1" ht="24.15" customHeight="1" x14ac:dyDescent="0.2">
      <c r="B237" s="28"/>
      <c r="C237" s="162" t="s">
        <v>502</v>
      </c>
      <c r="D237" s="162" t="s">
        <v>322</v>
      </c>
      <c r="E237" s="163" t="s">
        <v>503</v>
      </c>
      <c r="F237" s="164" t="s">
        <v>504</v>
      </c>
      <c r="G237" s="165" t="s">
        <v>171</v>
      </c>
      <c r="H237" s="166">
        <v>8.1969999999999992</v>
      </c>
      <c r="I237" s="167"/>
      <c r="J237" s="168">
        <f t="shared" si="45"/>
        <v>0</v>
      </c>
      <c r="K237" s="169"/>
      <c r="L237" s="170"/>
      <c r="M237" s="171" t="s">
        <v>1</v>
      </c>
      <c r="N237" s="172" t="s">
        <v>40</v>
      </c>
      <c r="P237" s="155">
        <f t="shared" si="46"/>
        <v>0</v>
      </c>
      <c r="Q237" s="155">
        <v>1.7999999999999999E-2</v>
      </c>
      <c r="R237" s="155">
        <f t="shared" si="47"/>
        <v>0.14754599999999998</v>
      </c>
      <c r="S237" s="155">
        <v>0</v>
      </c>
      <c r="T237" s="156">
        <f t="shared" si="48"/>
        <v>0</v>
      </c>
      <c r="AR237" s="157" t="s">
        <v>295</v>
      </c>
      <c r="AT237" s="157" t="s">
        <v>322</v>
      </c>
      <c r="AU237" s="157" t="s">
        <v>84</v>
      </c>
      <c r="AY237" s="13" t="s">
        <v>160</v>
      </c>
      <c r="BE237" s="158">
        <f t="shared" si="49"/>
        <v>0</v>
      </c>
      <c r="BF237" s="158">
        <f t="shared" si="50"/>
        <v>0</v>
      </c>
      <c r="BG237" s="158">
        <f t="shared" si="51"/>
        <v>0</v>
      </c>
      <c r="BH237" s="158">
        <f t="shared" si="52"/>
        <v>0</v>
      </c>
      <c r="BI237" s="158">
        <f t="shared" si="53"/>
        <v>0</v>
      </c>
      <c r="BJ237" s="13" t="s">
        <v>82</v>
      </c>
      <c r="BK237" s="158">
        <f t="shared" si="54"/>
        <v>0</v>
      </c>
      <c r="BL237" s="13" t="s">
        <v>229</v>
      </c>
      <c r="BM237" s="157" t="s">
        <v>505</v>
      </c>
    </row>
    <row r="238" spans="2:65" s="1" customFormat="1" ht="24.15" customHeight="1" x14ac:dyDescent="0.2">
      <c r="B238" s="28"/>
      <c r="C238" s="146" t="s">
        <v>506</v>
      </c>
      <c r="D238" s="146" t="s">
        <v>163</v>
      </c>
      <c r="E238" s="147" t="s">
        <v>507</v>
      </c>
      <c r="F238" s="148" t="s">
        <v>508</v>
      </c>
      <c r="G238" s="149" t="s">
        <v>171</v>
      </c>
      <c r="H238" s="150">
        <v>49.77</v>
      </c>
      <c r="I238" s="151"/>
      <c r="J238" s="152">
        <f t="shared" si="45"/>
        <v>0</v>
      </c>
      <c r="K238" s="153"/>
      <c r="L238" s="28"/>
      <c r="M238" s="154" t="s">
        <v>1</v>
      </c>
      <c r="N238" s="115" t="s">
        <v>40</v>
      </c>
      <c r="P238" s="155">
        <f t="shared" si="46"/>
        <v>0</v>
      </c>
      <c r="Q238" s="155">
        <v>6.3E-3</v>
      </c>
      <c r="R238" s="155">
        <f t="shared" si="47"/>
        <v>0.31355100000000002</v>
      </c>
      <c r="S238" s="155">
        <v>0</v>
      </c>
      <c r="T238" s="156">
        <f t="shared" si="48"/>
        <v>0</v>
      </c>
      <c r="AR238" s="157" t="s">
        <v>229</v>
      </c>
      <c r="AT238" s="157" t="s">
        <v>163</v>
      </c>
      <c r="AU238" s="157" t="s">
        <v>84</v>
      </c>
      <c r="AY238" s="13" t="s">
        <v>160</v>
      </c>
      <c r="BE238" s="158">
        <f t="shared" si="49"/>
        <v>0</v>
      </c>
      <c r="BF238" s="158">
        <f t="shared" si="50"/>
        <v>0</v>
      </c>
      <c r="BG238" s="158">
        <f t="shared" si="51"/>
        <v>0</v>
      </c>
      <c r="BH238" s="158">
        <f t="shared" si="52"/>
        <v>0</v>
      </c>
      <c r="BI238" s="158">
        <f t="shared" si="53"/>
        <v>0</v>
      </c>
      <c r="BJ238" s="13" t="s">
        <v>82</v>
      </c>
      <c r="BK238" s="158">
        <f t="shared" si="54"/>
        <v>0</v>
      </c>
      <c r="BL238" s="13" t="s">
        <v>229</v>
      </c>
      <c r="BM238" s="157" t="s">
        <v>509</v>
      </c>
    </row>
    <row r="239" spans="2:65" s="1" customFormat="1" ht="24.15" customHeight="1" x14ac:dyDescent="0.2">
      <c r="B239" s="28"/>
      <c r="C239" s="162" t="s">
        <v>510</v>
      </c>
      <c r="D239" s="162" t="s">
        <v>322</v>
      </c>
      <c r="E239" s="163" t="s">
        <v>503</v>
      </c>
      <c r="F239" s="164" t="s">
        <v>504</v>
      </c>
      <c r="G239" s="165" t="s">
        <v>171</v>
      </c>
      <c r="H239" s="166">
        <v>54.747</v>
      </c>
      <c r="I239" s="167"/>
      <c r="J239" s="168">
        <f t="shared" si="45"/>
        <v>0</v>
      </c>
      <c r="K239" s="169"/>
      <c r="L239" s="170"/>
      <c r="M239" s="171" t="s">
        <v>1</v>
      </c>
      <c r="N239" s="172" t="s">
        <v>40</v>
      </c>
      <c r="P239" s="155">
        <f t="shared" si="46"/>
        <v>0</v>
      </c>
      <c r="Q239" s="155">
        <v>1.7999999999999999E-2</v>
      </c>
      <c r="R239" s="155">
        <f t="shared" si="47"/>
        <v>0.98544599999999993</v>
      </c>
      <c r="S239" s="155">
        <v>0</v>
      </c>
      <c r="T239" s="156">
        <f t="shared" si="48"/>
        <v>0</v>
      </c>
      <c r="AR239" s="157" t="s">
        <v>295</v>
      </c>
      <c r="AT239" s="157" t="s">
        <v>322</v>
      </c>
      <c r="AU239" s="157" t="s">
        <v>84</v>
      </c>
      <c r="AY239" s="13" t="s">
        <v>160</v>
      </c>
      <c r="BE239" s="158">
        <f t="shared" si="49"/>
        <v>0</v>
      </c>
      <c r="BF239" s="158">
        <f t="shared" si="50"/>
        <v>0</v>
      </c>
      <c r="BG239" s="158">
        <f t="shared" si="51"/>
        <v>0</v>
      </c>
      <c r="BH239" s="158">
        <f t="shared" si="52"/>
        <v>0</v>
      </c>
      <c r="BI239" s="158">
        <f t="shared" si="53"/>
        <v>0</v>
      </c>
      <c r="BJ239" s="13" t="s">
        <v>82</v>
      </c>
      <c r="BK239" s="158">
        <f t="shared" si="54"/>
        <v>0</v>
      </c>
      <c r="BL239" s="13" t="s">
        <v>229</v>
      </c>
      <c r="BM239" s="157" t="s">
        <v>511</v>
      </c>
    </row>
    <row r="240" spans="2:65" s="1" customFormat="1" ht="24.15" customHeight="1" x14ac:dyDescent="0.2">
      <c r="B240" s="28"/>
      <c r="C240" s="146" t="s">
        <v>512</v>
      </c>
      <c r="D240" s="146" t="s">
        <v>163</v>
      </c>
      <c r="E240" s="147" t="s">
        <v>513</v>
      </c>
      <c r="F240" s="148" t="s">
        <v>514</v>
      </c>
      <c r="G240" s="149" t="s">
        <v>171</v>
      </c>
      <c r="H240" s="150">
        <v>4.7699999999999996</v>
      </c>
      <c r="I240" s="151"/>
      <c r="J240" s="152">
        <f t="shared" si="45"/>
        <v>0</v>
      </c>
      <c r="K240" s="153"/>
      <c r="L240" s="28"/>
      <c r="M240" s="154" t="s">
        <v>1</v>
      </c>
      <c r="N240" s="115" t="s">
        <v>40</v>
      </c>
      <c r="P240" s="155">
        <f t="shared" si="46"/>
        <v>0</v>
      </c>
      <c r="Q240" s="155">
        <v>0</v>
      </c>
      <c r="R240" s="155">
        <f t="shared" si="47"/>
        <v>0</v>
      </c>
      <c r="S240" s="155">
        <v>0</v>
      </c>
      <c r="T240" s="156">
        <f t="shared" si="48"/>
        <v>0</v>
      </c>
      <c r="AR240" s="157" t="s">
        <v>229</v>
      </c>
      <c r="AT240" s="157" t="s">
        <v>163</v>
      </c>
      <c r="AU240" s="157" t="s">
        <v>84</v>
      </c>
      <c r="AY240" s="13" t="s">
        <v>160</v>
      </c>
      <c r="BE240" s="158">
        <f t="shared" si="49"/>
        <v>0</v>
      </c>
      <c r="BF240" s="158">
        <f t="shared" si="50"/>
        <v>0</v>
      </c>
      <c r="BG240" s="158">
        <f t="shared" si="51"/>
        <v>0</v>
      </c>
      <c r="BH240" s="158">
        <f t="shared" si="52"/>
        <v>0</v>
      </c>
      <c r="BI240" s="158">
        <f t="shared" si="53"/>
        <v>0</v>
      </c>
      <c r="BJ240" s="13" t="s">
        <v>82</v>
      </c>
      <c r="BK240" s="158">
        <f t="shared" si="54"/>
        <v>0</v>
      </c>
      <c r="BL240" s="13" t="s">
        <v>229</v>
      </c>
      <c r="BM240" s="157" t="s">
        <v>515</v>
      </c>
    </row>
    <row r="241" spans="2:65" s="1" customFormat="1" ht="24.15" customHeight="1" x14ac:dyDescent="0.2">
      <c r="B241" s="28"/>
      <c r="C241" s="146" t="s">
        <v>516</v>
      </c>
      <c r="D241" s="146" t="s">
        <v>163</v>
      </c>
      <c r="E241" s="147" t="s">
        <v>517</v>
      </c>
      <c r="F241" s="148" t="s">
        <v>518</v>
      </c>
      <c r="G241" s="149" t="s">
        <v>171</v>
      </c>
      <c r="H241" s="150">
        <v>4.7699999999999996</v>
      </c>
      <c r="I241" s="151"/>
      <c r="J241" s="152">
        <f t="shared" si="45"/>
        <v>0</v>
      </c>
      <c r="K241" s="153"/>
      <c r="L241" s="28"/>
      <c r="M241" s="154" t="s">
        <v>1</v>
      </c>
      <c r="N241" s="115" t="s">
        <v>40</v>
      </c>
      <c r="P241" s="155">
        <f t="shared" si="46"/>
        <v>0</v>
      </c>
      <c r="Q241" s="155">
        <v>1.5E-3</v>
      </c>
      <c r="R241" s="155">
        <f t="shared" si="47"/>
        <v>7.1549999999999999E-3</v>
      </c>
      <c r="S241" s="155">
        <v>0</v>
      </c>
      <c r="T241" s="156">
        <f t="shared" si="48"/>
        <v>0</v>
      </c>
      <c r="AR241" s="157" t="s">
        <v>229</v>
      </c>
      <c r="AT241" s="157" t="s">
        <v>163</v>
      </c>
      <c r="AU241" s="157" t="s">
        <v>84</v>
      </c>
      <c r="AY241" s="13" t="s">
        <v>160</v>
      </c>
      <c r="BE241" s="158">
        <f t="shared" si="49"/>
        <v>0</v>
      </c>
      <c r="BF241" s="158">
        <f t="shared" si="50"/>
        <v>0</v>
      </c>
      <c r="BG241" s="158">
        <f t="shared" si="51"/>
        <v>0</v>
      </c>
      <c r="BH241" s="158">
        <f t="shared" si="52"/>
        <v>0</v>
      </c>
      <c r="BI241" s="158">
        <f t="shared" si="53"/>
        <v>0</v>
      </c>
      <c r="BJ241" s="13" t="s">
        <v>82</v>
      </c>
      <c r="BK241" s="158">
        <f t="shared" si="54"/>
        <v>0</v>
      </c>
      <c r="BL241" s="13" t="s">
        <v>229</v>
      </c>
      <c r="BM241" s="157" t="s">
        <v>519</v>
      </c>
    </row>
    <row r="242" spans="2:65" s="1" customFormat="1" ht="16.5" customHeight="1" x14ac:dyDescent="0.2">
      <c r="B242" s="28"/>
      <c r="C242" s="146" t="s">
        <v>520</v>
      </c>
      <c r="D242" s="146" t="s">
        <v>163</v>
      </c>
      <c r="E242" s="147" t="s">
        <v>521</v>
      </c>
      <c r="F242" s="148" t="s">
        <v>522</v>
      </c>
      <c r="G242" s="149" t="s">
        <v>492</v>
      </c>
      <c r="H242" s="150">
        <v>44.62</v>
      </c>
      <c r="I242" s="151"/>
      <c r="J242" s="152">
        <f t="shared" si="45"/>
        <v>0</v>
      </c>
      <c r="K242" s="153"/>
      <c r="L242" s="28"/>
      <c r="M242" s="154" t="s">
        <v>1</v>
      </c>
      <c r="N242" s="115" t="s">
        <v>40</v>
      </c>
      <c r="P242" s="155">
        <f t="shared" si="46"/>
        <v>0</v>
      </c>
      <c r="Q242" s="155">
        <v>3.0000000000000001E-5</v>
      </c>
      <c r="R242" s="155">
        <f t="shared" si="47"/>
        <v>1.3385999999999999E-3</v>
      </c>
      <c r="S242" s="155">
        <v>0</v>
      </c>
      <c r="T242" s="156">
        <f t="shared" si="48"/>
        <v>0</v>
      </c>
      <c r="AR242" s="157" t="s">
        <v>229</v>
      </c>
      <c r="AT242" s="157" t="s">
        <v>163</v>
      </c>
      <c r="AU242" s="157" t="s">
        <v>84</v>
      </c>
      <c r="AY242" s="13" t="s">
        <v>160</v>
      </c>
      <c r="BE242" s="158">
        <f t="shared" si="49"/>
        <v>0</v>
      </c>
      <c r="BF242" s="158">
        <f t="shared" si="50"/>
        <v>0</v>
      </c>
      <c r="BG242" s="158">
        <f t="shared" si="51"/>
        <v>0</v>
      </c>
      <c r="BH242" s="158">
        <f t="shared" si="52"/>
        <v>0</v>
      </c>
      <c r="BI242" s="158">
        <f t="shared" si="53"/>
        <v>0</v>
      </c>
      <c r="BJ242" s="13" t="s">
        <v>82</v>
      </c>
      <c r="BK242" s="158">
        <f t="shared" si="54"/>
        <v>0</v>
      </c>
      <c r="BL242" s="13" t="s">
        <v>229</v>
      </c>
      <c r="BM242" s="157" t="s">
        <v>523</v>
      </c>
    </row>
    <row r="243" spans="2:65" s="1" customFormat="1" ht="21.75" customHeight="1" x14ac:dyDescent="0.2">
      <c r="B243" s="28"/>
      <c r="C243" s="146" t="s">
        <v>524</v>
      </c>
      <c r="D243" s="146" t="s">
        <v>163</v>
      </c>
      <c r="E243" s="147" t="s">
        <v>525</v>
      </c>
      <c r="F243" s="148" t="s">
        <v>526</v>
      </c>
      <c r="G243" s="149" t="s">
        <v>492</v>
      </c>
      <c r="H243" s="150">
        <v>150</v>
      </c>
      <c r="I243" s="151"/>
      <c r="J243" s="152">
        <f t="shared" si="45"/>
        <v>0</v>
      </c>
      <c r="K243" s="153"/>
      <c r="L243" s="28"/>
      <c r="M243" s="154" t="s">
        <v>1</v>
      </c>
      <c r="N243" s="115" t="s">
        <v>40</v>
      </c>
      <c r="P243" s="155">
        <f t="shared" si="46"/>
        <v>0</v>
      </c>
      <c r="Q243" s="155">
        <v>0</v>
      </c>
      <c r="R243" s="155">
        <f t="shared" si="47"/>
        <v>0</v>
      </c>
      <c r="S243" s="155">
        <v>0</v>
      </c>
      <c r="T243" s="156">
        <f t="shared" si="48"/>
        <v>0</v>
      </c>
      <c r="AR243" s="157" t="s">
        <v>229</v>
      </c>
      <c r="AT243" s="157" t="s">
        <v>163</v>
      </c>
      <c r="AU243" s="157" t="s">
        <v>84</v>
      </c>
      <c r="AY243" s="13" t="s">
        <v>160</v>
      </c>
      <c r="BE243" s="158">
        <f t="shared" si="49"/>
        <v>0</v>
      </c>
      <c r="BF243" s="158">
        <f t="shared" si="50"/>
        <v>0</v>
      </c>
      <c r="BG243" s="158">
        <f t="shared" si="51"/>
        <v>0</v>
      </c>
      <c r="BH243" s="158">
        <f t="shared" si="52"/>
        <v>0</v>
      </c>
      <c r="BI243" s="158">
        <f t="shared" si="53"/>
        <v>0</v>
      </c>
      <c r="BJ243" s="13" t="s">
        <v>82</v>
      </c>
      <c r="BK243" s="158">
        <f t="shared" si="54"/>
        <v>0</v>
      </c>
      <c r="BL243" s="13" t="s">
        <v>229</v>
      </c>
      <c r="BM243" s="157" t="s">
        <v>527</v>
      </c>
    </row>
    <row r="244" spans="2:65" s="1" customFormat="1" ht="16.5" customHeight="1" x14ac:dyDescent="0.2">
      <c r="B244" s="28"/>
      <c r="C244" s="146" t="s">
        <v>528</v>
      </c>
      <c r="D244" s="146" t="s">
        <v>163</v>
      </c>
      <c r="E244" s="147" t="s">
        <v>529</v>
      </c>
      <c r="F244" s="148" t="s">
        <v>530</v>
      </c>
      <c r="G244" s="149" t="s">
        <v>166</v>
      </c>
      <c r="H244" s="150">
        <v>4</v>
      </c>
      <c r="I244" s="151"/>
      <c r="J244" s="152">
        <f t="shared" si="45"/>
        <v>0</v>
      </c>
      <c r="K244" s="153"/>
      <c r="L244" s="28"/>
      <c r="M244" s="154" t="s">
        <v>1</v>
      </c>
      <c r="N244" s="115" t="s">
        <v>40</v>
      </c>
      <c r="P244" s="155">
        <f t="shared" si="46"/>
        <v>0</v>
      </c>
      <c r="Q244" s="155">
        <v>2.1000000000000001E-4</v>
      </c>
      <c r="R244" s="155">
        <f t="shared" si="47"/>
        <v>8.4000000000000003E-4</v>
      </c>
      <c r="S244" s="155">
        <v>0</v>
      </c>
      <c r="T244" s="156">
        <f t="shared" si="48"/>
        <v>0</v>
      </c>
      <c r="AR244" s="157" t="s">
        <v>229</v>
      </c>
      <c r="AT244" s="157" t="s">
        <v>163</v>
      </c>
      <c r="AU244" s="157" t="s">
        <v>84</v>
      </c>
      <c r="AY244" s="13" t="s">
        <v>160</v>
      </c>
      <c r="BE244" s="158">
        <f t="shared" si="49"/>
        <v>0</v>
      </c>
      <c r="BF244" s="158">
        <f t="shared" si="50"/>
        <v>0</v>
      </c>
      <c r="BG244" s="158">
        <f t="shared" si="51"/>
        <v>0</v>
      </c>
      <c r="BH244" s="158">
        <f t="shared" si="52"/>
        <v>0</v>
      </c>
      <c r="BI244" s="158">
        <f t="shared" si="53"/>
        <v>0</v>
      </c>
      <c r="BJ244" s="13" t="s">
        <v>82</v>
      </c>
      <c r="BK244" s="158">
        <f t="shared" si="54"/>
        <v>0</v>
      </c>
      <c r="BL244" s="13" t="s">
        <v>229</v>
      </c>
      <c r="BM244" s="157" t="s">
        <v>531</v>
      </c>
    </row>
    <row r="245" spans="2:65" s="1" customFormat="1" ht="16.5" customHeight="1" x14ac:dyDescent="0.2">
      <c r="B245" s="28"/>
      <c r="C245" s="146" t="s">
        <v>532</v>
      </c>
      <c r="D245" s="146" t="s">
        <v>163</v>
      </c>
      <c r="E245" s="147" t="s">
        <v>533</v>
      </c>
      <c r="F245" s="148" t="s">
        <v>534</v>
      </c>
      <c r="G245" s="149" t="s">
        <v>492</v>
      </c>
      <c r="H245" s="150">
        <v>8.9</v>
      </c>
      <c r="I245" s="151"/>
      <c r="J245" s="152">
        <f t="shared" si="45"/>
        <v>0</v>
      </c>
      <c r="K245" s="153"/>
      <c r="L245" s="28"/>
      <c r="M245" s="154" t="s">
        <v>1</v>
      </c>
      <c r="N245" s="115" t="s">
        <v>40</v>
      </c>
      <c r="P245" s="155">
        <f t="shared" si="46"/>
        <v>0</v>
      </c>
      <c r="Q245" s="155">
        <v>3.2200000000000002E-4</v>
      </c>
      <c r="R245" s="155">
        <f t="shared" si="47"/>
        <v>2.8658000000000004E-3</v>
      </c>
      <c r="S245" s="155">
        <v>0</v>
      </c>
      <c r="T245" s="156">
        <f t="shared" si="48"/>
        <v>0</v>
      </c>
      <c r="AR245" s="157" t="s">
        <v>229</v>
      </c>
      <c r="AT245" s="157" t="s">
        <v>163</v>
      </c>
      <c r="AU245" s="157" t="s">
        <v>84</v>
      </c>
      <c r="AY245" s="13" t="s">
        <v>160</v>
      </c>
      <c r="BE245" s="158">
        <f t="shared" si="49"/>
        <v>0</v>
      </c>
      <c r="BF245" s="158">
        <f t="shared" si="50"/>
        <v>0</v>
      </c>
      <c r="BG245" s="158">
        <f t="shared" si="51"/>
        <v>0</v>
      </c>
      <c r="BH245" s="158">
        <f t="shared" si="52"/>
        <v>0</v>
      </c>
      <c r="BI245" s="158">
        <f t="shared" si="53"/>
        <v>0</v>
      </c>
      <c r="BJ245" s="13" t="s">
        <v>82</v>
      </c>
      <c r="BK245" s="158">
        <f t="shared" si="54"/>
        <v>0</v>
      </c>
      <c r="BL245" s="13" t="s">
        <v>229</v>
      </c>
      <c r="BM245" s="157" t="s">
        <v>535</v>
      </c>
    </row>
    <row r="246" spans="2:65" s="1" customFormat="1" ht="24.15" customHeight="1" x14ac:dyDescent="0.2">
      <c r="B246" s="28"/>
      <c r="C246" s="146" t="s">
        <v>536</v>
      </c>
      <c r="D246" s="146" t="s">
        <v>163</v>
      </c>
      <c r="E246" s="147" t="s">
        <v>537</v>
      </c>
      <c r="F246" s="148" t="s">
        <v>538</v>
      </c>
      <c r="G246" s="149" t="s">
        <v>171</v>
      </c>
      <c r="H246" s="150">
        <v>49.77</v>
      </c>
      <c r="I246" s="151"/>
      <c r="J246" s="152">
        <f t="shared" si="45"/>
        <v>0</v>
      </c>
      <c r="K246" s="153"/>
      <c r="L246" s="28"/>
      <c r="M246" s="154" t="s">
        <v>1</v>
      </c>
      <c r="N246" s="115" t="s">
        <v>40</v>
      </c>
      <c r="P246" s="155">
        <f t="shared" si="46"/>
        <v>0</v>
      </c>
      <c r="Q246" s="155">
        <v>4.5000000000000003E-5</v>
      </c>
      <c r="R246" s="155">
        <f t="shared" si="47"/>
        <v>2.2396500000000001E-3</v>
      </c>
      <c r="S246" s="155">
        <v>0</v>
      </c>
      <c r="T246" s="156">
        <f t="shared" si="48"/>
        <v>0</v>
      </c>
      <c r="AR246" s="157" t="s">
        <v>229</v>
      </c>
      <c r="AT246" s="157" t="s">
        <v>163</v>
      </c>
      <c r="AU246" s="157" t="s">
        <v>84</v>
      </c>
      <c r="AY246" s="13" t="s">
        <v>160</v>
      </c>
      <c r="BE246" s="158">
        <f t="shared" si="49"/>
        <v>0</v>
      </c>
      <c r="BF246" s="158">
        <f t="shared" si="50"/>
        <v>0</v>
      </c>
      <c r="BG246" s="158">
        <f t="shared" si="51"/>
        <v>0</v>
      </c>
      <c r="BH246" s="158">
        <f t="shared" si="52"/>
        <v>0</v>
      </c>
      <c r="BI246" s="158">
        <f t="shared" si="53"/>
        <v>0</v>
      </c>
      <c r="BJ246" s="13" t="s">
        <v>82</v>
      </c>
      <c r="BK246" s="158">
        <f t="shared" si="54"/>
        <v>0</v>
      </c>
      <c r="BL246" s="13" t="s">
        <v>229</v>
      </c>
      <c r="BM246" s="157" t="s">
        <v>539</v>
      </c>
    </row>
    <row r="247" spans="2:65" s="1" customFormat="1" ht="24.15" customHeight="1" x14ac:dyDescent="0.2">
      <c r="B247" s="28"/>
      <c r="C247" s="146" t="s">
        <v>540</v>
      </c>
      <c r="D247" s="146" t="s">
        <v>163</v>
      </c>
      <c r="E247" s="147" t="s">
        <v>541</v>
      </c>
      <c r="F247" s="148" t="s">
        <v>542</v>
      </c>
      <c r="G247" s="149" t="s">
        <v>218</v>
      </c>
      <c r="H247" s="150">
        <v>1.88</v>
      </c>
      <c r="I247" s="151"/>
      <c r="J247" s="152">
        <f t="shared" si="45"/>
        <v>0</v>
      </c>
      <c r="K247" s="153"/>
      <c r="L247" s="28"/>
      <c r="M247" s="154" t="s">
        <v>1</v>
      </c>
      <c r="N247" s="115" t="s">
        <v>40</v>
      </c>
      <c r="P247" s="155">
        <f t="shared" si="46"/>
        <v>0</v>
      </c>
      <c r="Q247" s="155">
        <v>0</v>
      </c>
      <c r="R247" s="155">
        <f t="shared" si="47"/>
        <v>0</v>
      </c>
      <c r="S247" s="155">
        <v>0</v>
      </c>
      <c r="T247" s="156">
        <f t="shared" si="48"/>
        <v>0</v>
      </c>
      <c r="AR247" s="157" t="s">
        <v>229</v>
      </c>
      <c r="AT247" s="157" t="s">
        <v>163</v>
      </c>
      <c r="AU247" s="157" t="s">
        <v>84</v>
      </c>
      <c r="AY247" s="13" t="s">
        <v>160</v>
      </c>
      <c r="BE247" s="158">
        <f t="shared" si="49"/>
        <v>0</v>
      </c>
      <c r="BF247" s="158">
        <f t="shared" si="50"/>
        <v>0</v>
      </c>
      <c r="BG247" s="158">
        <f t="shared" si="51"/>
        <v>0</v>
      </c>
      <c r="BH247" s="158">
        <f t="shared" si="52"/>
        <v>0</v>
      </c>
      <c r="BI247" s="158">
        <f t="shared" si="53"/>
        <v>0</v>
      </c>
      <c r="BJ247" s="13" t="s">
        <v>82</v>
      </c>
      <c r="BK247" s="158">
        <f t="shared" si="54"/>
        <v>0</v>
      </c>
      <c r="BL247" s="13" t="s">
        <v>229</v>
      </c>
      <c r="BM247" s="157" t="s">
        <v>543</v>
      </c>
    </row>
    <row r="248" spans="2:65" s="1" customFormat="1" ht="24.15" customHeight="1" x14ac:dyDescent="0.2">
      <c r="B248" s="28"/>
      <c r="C248" s="146" t="s">
        <v>544</v>
      </c>
      <c r="D248" s="146" t="s">
        <v>163</v>
      </c>
      <c r="E248" s="147" t="s">
        <v>545</v>
      </c>
      <c r="F248" s="148" t="s">
        <v>546</v>
      </c>
      <c r="G248" s="149" t="s">
        <v>218</v>
      </c>
      <c r="H248" s="150">
        <v>1.88</v>
      </c>
      <c r="I248" s="151"/>
      <c r="J248" s="152">
        <f t="shared" si="45"/>
        <v>0</v>
      </c>
      <c r="K248" s="153"/>
      <c r="L248" s="28"/>
      <c r="M248" s="154" t="s">
        <v>1</v>
      </c>
      <c r="N248" s="115" t="s">
        <v>40</v>
      </c>
      <c r="P248" s="155">
        <f t="shared" si="46"/>
        <v>0</v>
      </c>
      <c r="Q248" s="155">
        <v>0</v>
      </c>
      <c r="R248" s="155">
        <f t="shared" si="47"/>
        <v>0</v>
      </c>
      <c r="S248" s="155">
        <v>0</v>
      </c>
      <c r="T248" s="156">
        <f t="shared" si="48"/>
        <v>0</v>
      </c>
      <c r="AR248" s="157" t="s">
        <v>229</v>
      </c>
      <c r="AT248" s="157" t="s">
        <v>163</v>
      </c>
      <c r="AU248" s="157" t="s">
        <v>84</v>
      </c>
      <c r="AY248" s="13" t="s">
        <v>160</v>
      </c>
      <c r="BE248" s="158">
        <f t="shared" si="49"/>
        <v>0</v>
      </c>
      <c r="BF248" s="158">
        <f t="shared" si="50"/>
        <v>0</v>
      </c>
      <c r="BG248" s="158">
        <f t="shared" si="51"/>
        <v>0</v>
      </c>
      <c r="BH248" s="158">
        <f t="shared" si="52"/>
        <v>0</v>
      </c>
      <c r="BI248" s="158">
        <f t="shared" si="53"/>
        <v>0</v>
      </c>
      <c r="BJ248" s="13" t="s">
        <v>82</v>
      </c>
      <c r="BK248" s="158">
        <f t="shared" si="54"/>
        <v>0</v>
      </c>
      <c r="BL248" s="13" t="s">
        <v>229</v>
      </c>
      <c r="BM248" s="157" t="s">
        <v>547</v>
      </c>
    </row>
    <row r="249" spans="2:65" s="11" customFormat="1" ht="22.75" customHeight="1" x14ac:dyDescent="0.25">
      <c r="B249" s="134"/>
      <c r="D249" s="135" t="s">
        <v>74</v>
      </c>
      <c r="E249" s="144" t="s">
        <v>548</v>
      </c>
      <c r="F249" s="144" t="s">
        <v>549</v>
      </c>
      <c r="I249" s="137"/>
      <c r="J249" s="145">
        <f>BK249</f>
        <v>0</v>
      </c>
      <c r="L249" s="134"/>
      <c r="M249" s="139"/>
      <c r="P249" s="140">
        <f>SUM(P250:P260)</f>
        <v>0</v>
      </c>
      <c r="R249" s="140">
        <f>SUM(R250:R260)</f>
        <v>0.32405399999999995</v>
      </c>
      <c r="T249" s="141">
        <f>SUM(T250:T260)</f>
        <v>0.67971000000000004</v>
      </c>
      <c r="AR249" s="135" t="s">
        <v>84</v>
      </c>
      <c r="AT249" s="142" t="s">
        <v>74</v>
      </c>
      <c r="AU249" s="142" t="s">
        <v>82</v>
      </c>
      <c r="AY249" s="135" t="s">
        <v>160</v>
      </c>
      <c r="BK249" s="143">
        <f>SUM(BK250:BK260)</f>
        <v>0</v>
      </c>
    </row>
    <row r="250" spans="2:65" s="1" customFormat="1" ht="16.5" customHeight="1" x14ac:dyDescent="0.2">
      <c r="B250" s="28"/>
      <c r="C250" s="146" t="s">
        <v>550</v>
      </c>
      <c r="D250" s="146" t="s">
        <v>163</v>
      </c>
      <c r="E250" s="147" t="s">
        <v>551</v>
      </c>
      <c r="F250" s="148" t="s">
        <v>552</v>
      </c>
      <c r="G250" s="149" t="s">
        <v>171</v>
      </c>
      <c r="H250" s="150">
        <v>16.2</v>
      </c>
      <c r="I250" s="151"/>
      <c r="J250" s="152">
        <f t="shared" ref="J250:J260" si="55">ROUND(I250*H250,2)</f>
        <v>0</v>
      </c>
      <c r="K250" s="153"/>
      <c r="L250" s="28"/>
      <c r="M250" s="154" t="s">
        <v>1</v>
      </c>
      <c r="N250" s="115" t="s">
        <v>40</v>
      </c>
      <c r="P250" s="155">
        <f t="shared" ref="P250:P260" si="56">O250*H250</f>
        <v>0</v>
      </c>
      <c r="Q250" s="155">
        <v>0</v>
      </c>
      <c r="R250" s="155">
        <f t="shared" ref="R250:R260" si="57">Q250*H250</f>
        <v>0</v>
      </c>
      <c r="S250" s="155">
        <v>0</v>
      </c>
      <c r="T250" s="156">
        <f t="shared" ref="T250:T260" si="58">S250*H250</f>
        <v>0</v>
      </c>
      <c r="AR250" s="157" t="s">
        <v>229</v>
      </c>
      <c r="AT250" s="157" t="s">
        <v>163</v>
      </c>
      <c r="AU250" s="157" t="s">
        <v>84</v>
      </c>
      <c r="AY250" s="13" t="s">
        <v>160</v>
      </c>
      <c r="BE250" s="158">
        <f t="shared" ref="BE250:BE260" si="59">IF(N250="základní",J250,0)</f>
        <v>0</v>
      </c>
      <c r="BF250" s="158">
        <f t="shared" ref="BF250:BF260" si="60">IF(N250="snížená",J250,0)</f>
        <v>0</v>
      </c>
      <c r="BG250" s="158">
        <f t="shared" ref="BG250:BG260" si="61">IF(N250="zákl. přenesená",J250,0)</f>
        <v>0</v>
      </c>
      <c r="BH250" s="158">
        <f t="shared" ref="BH250:BH260" si="62">IF(N250="sníž. přenesená",J250,0)</f>
        <v>0</v>
      </c>
      <c r="BI250" s="158">
        <f t="shared" ref="BI250:BI260" si="63">IF(N250="nulová",J250,0)</f>
        <v>0</v>
      </c>
      <c r="BJ250" s="13" t="s">
        <v>82</v>
      </c>
      <c r="BK250" s="158">
        <f t="shared" ref="BK250:BK260" si="64">ROUND(I250*H250,2)</f>
        <v>0</v>
      </c>
      <c r="BL250" s="13" t="s">
        <v>229</v>
      </c>
      <c r="BM250" s="157" t="s">
        <v>553</v>
      </c>
    </row>
    <row r="251" spans="2:65" s="1" customFormat="1" ht="16.5" customHeight="1" x14ac:dyDescent="0.2">
      <c r="B251" s="28"/>
      <c r="C251" s="146" t="s">
        <v>554</v>
      </c>
      <c r="D251" s="146" t="s">
        <v>163</v>
      </c>
      <c r="E251" s="147" t="s">
        <v>555</v>
      </c>
      <c r="F251" s="148" t="s">
        <v>556</v>
      </c>
      <c r="G251" s="149" t="s">
        <v>171</v>
      </c>
      <c r="H251" s="150">
        <v>16.2</v>
      </c>
      <c r="I251" s="151"/>
      <c r="J251" s="152">
        <f t="shared" si="55"/>
        <v>0</v>
      </c>
      <c r="K251" s="153"/>
      <c r="L251" s="28"/>
      <c r="M251" s="154" t="s">
        <v>1</v>
      </c>
      <c r="N251" s="115" t="s">
        <v>40</v>
      </c>
      <c r="P251" s="155">
        <f t="shared" si="56"/>
        <v>0</v>
      </c>
      <c r="Q251" s="155">
        <v>2.9999999999999997E-4</v>
      </c>
      <c r="R251" s="155">
        <f t="shared" si="57"/>
        <v>4.8599999999999997E-3</v>
      </c>
      <c r="S251" s="155">
        <v>0</v>
      </c>
      <c r="T251" s="156">
        <f t="shared" si="58"/>
        <v>0</v>
      </c>
      <c r="AR251" s="157" t="s">
        <v>229</v>
      </c>
      <c r="AT251" s="157" t="s">
        <v>163</v>
      </c>
      <c r="AU251" s="157" t="s">
        <v>84</v>
      </c>
      <c r="AY251" s="13" t="s">
        <v>160</v>
      </c>
      <c r="BE251" s="158">
        <f t="shared" si="59"/>
        <v>0</v>
      </c>
      <c r="BF251" s="158">
        <f t="shared" si="60"/>
        <v>0</v>
      </c>
      <c r="BG251" s="158">
        <f t="shared" si="61"/>
        <v>0</v>
      </c>
      <c r="BH251" s="158">
        <f t="shared" si="62"/>
        <v>0</v>
      </c>
      <c r="BI251" s="158">
        <f t="shared" si="63"/>
        <v>0</v>
      </c>
      <c r="BJ251" s="13" t="s">
        <v>82</v>
      </c>
      <c r="BK251" s="158">
        <f t="shared" si="64"/>
        <v>0</v>
      </c>
      <c r="BL251" s="13" t="s">
        <v>229</v>
      </c>
      <c r="BM251" s="157" t="s">
        <v>557</v>
      </c>
    </row>
    <row r="252" spans="2:65" s="1" customFormat="1" ht="24.15" customHeight="1" x14ac:dyDescent="0.2">
      <c r="B252" s="28"/>
      <c r="C252" s="146" t="s">
        <v>558</v>
      </c>
      <c r="D252" s="146" t="s">
        <v>163</v>
      </c>
      <c r="E252" s="147" t="s">
        <v>559</v>
      </c>
      <c r="F252" s="148" t="s">
        <v>560</v>
      </c>
      <c r="G252" s="149" t="s">
        <v>171</v>
      </c>
      <c r="H252" s="150">
        <v>3.6</v>
      </c>
      <c r="I252" s="151"/>
      <c r="J252" s="152">
        <f t="shared" si="55"/>
        <v>0</v>
      </c>
      <c r="K252" s="153"/>
      <c r="L252" s="28"/>
      <c r="M252" s="154" t="s">
        <v>1</v>
      </c>
      <c r="N252" s="115" t="s">
        <v>40</v>
      </c>
      <c r="P252" s="155">
        <f t="shared" si="56"/>
        <v>0</v>
      </c>
      <c r="Q252" s="155">
        <v>1.5E-3</v>
      </c>
      <c r="R252" s="155">
        <f t="shared" si="57"/>
        <v>5.4000000000000003E-3</v>
      </c>
      <c r="S252" s="155">
        <v>0</v>
      </c>
      <c r="T252" s="156">
        <f t="shared" si="58"/>
        <v>0</v>
      </c>
      <c r="AR252" s="157" t="s">
        <v>229</v>
      </c>
      <c r="AT252" s="157" t="s">
        <v>163</v>
      </c>
      <c r="AU252" s="157" t="s">
        <v>84</v>
      </c>
      <c r="AY252" s="13" t="s">
        <v>160</v>
      </c>
      <c r="BE252" s="158">
        <f t="shared" si="59"/>
        <v>0</v>
      </c>
      <c r="BF252" s="158">
        <f t="shared" si="60"/>
        <v>0</v>
      </c>
      <c r="BG252" s="158">
        <f t="shared" si="61"/>
        <v>0</v>
      </c>
      <c r="BH252" s="158">
        <f t="shared" si="62"/>
        <v>0</v>
      </c>
      <c r="BI252" s="158">
        <f t="shared" si="63"/>
        <v>0</v>
      </c>
      <c r="BJ252" s="13" t="s">
        <v>82</v>
      </c>
      <c r="BK252" s="158">
        <f t="shared" si="64"/>
        <v>0</v>
      </c>
      <c r="BL252" s="13" t="s">
        <v>229</v>
      </c>
      <c r="BM252" s="157" t="s">
        <v>561</v>
      </c>
    </row>
    <row r="253" spans="2:65" s="1" customFormat="1" ht="24.15" customHeight="1" x14ac:dyDescent="0.2">
      <c r="B253" s="28"/>
      <c r="C253" s="146" t="s">
        <v>562</v>
      </c>
      <c r="D253" s="146" t="s">
        <v>163</v>
      </c>
      <c r="E253" s="147" t="s">
        <v>563</v>
      </c>
      <c r="F253" s="148" t="s">
        <v>564</v>
      </c>
      <c r="G253" s="149" t="s">
        <v>171</v>
      </c>
      <c r="H253" s="150">
        <v>8.34</v>
      </c>
      <c r="I253" s="151"/>
      <c r="J253" s="152">
        <f t="shared" si="55"/>
        <v>0</v>
      </c>
      <c r="K253" s="153"/>
      <c r="L253" s="28"/>
      <c r="M253" s="154" t="s">
        <v>1</v>
      </c>
      <c r="N253" s="115" t="s">
        <v>40</v>
      </c>
      <c r="P253" s="155">
        <f t="shared" si="56"/>
        <v>0</v>
      </c>
      <c r="Q253" s="155">
        <v>0</v>
      </c>
      <c r="R253" s="155">
        <f t="shared" si="57"/>
        <v>0</v>
      </c>
      <c r="S253" s="155">
        <v>8.1500000000000003E-2</v>
      </c>
      <c r="T253" s="156">
        <f t="shared" si="58"/>
        <v>0.67971000000000004</v>
      </c>
      <c r="AR253" s="157" t="s">
        <v>229</v>
      </c>
      <c r="AT253" s="157" t="s">
        <v>163</v>
      </c>
      <c r="AU253" s="157" t="s">
        <v>84</v>
      </c>
      <c r="AY253" s="13" t="s">
        <v>160</v>
      </c>
      <c r="BE253" s="158">
        <f t="shared" si="59"/>
        <v>0</v>
      </c>
      <c r="BF253" s="158">
        <f t="shared" si="60"/>
        <v>0</v>
      </c>
      <c r="BG253" s="158">
        <f t="shared" si="61"/>
        <v>0</v>
      </c>
      <c r="BH253" s="158">
        <f t="shared" si="62"/>
        <v>0</v>
      </c>
      <c r="BI253" s="158">
        <f t="shared" si="63"/>
        <v>0</v>
      </c>
      <c r="BJ253" s="13" t="s">
        <v>82</v>
      </c>
      <c r="BK253" s="158">
        <f t="shared" si="64"/>
        <v>0</v>
      </c>
      <c r="BL253" s="13" t="s">
        <v>229</v>
      </c>
      <c r="BM253" s="157" t="s">
        <v>565</v>
      </c>
    </row>
    <row r="254" spans="2:65" s="1" customFormat="1" ht="33" customHeight="1" x14ac:dyDescent="0.2">
      <c r="B254" s="28"/>
      <c r="C254" s="146" t="s">
        <v>566</v>
      </c>
      <c r="D254" s="146" t="s">
        <v>163</v>
      </c>
      <c r="E254" s="147" t="s">
        <v>567</v>
      </c>
      <c r="F254" s="148" t="s">
        <v>568</v>
      </c>
      <c r="G254" s="149" t="s">
        <v>171</v>
      </c>
      <c r="H254" s="150">
        <v>16.2</v>
      </c>
      <c r="I254" s="151"/>
      <c r="J254" s="152">
        <f t="shared" si="55"/>
        <v>0</v>
      </c>
      <c r="K254" s="153"/>
      <c r="L254" s="28"/>
      <c r="M254" s="154" t="s">
        <v>1</v>
      </c>
      <c r="N254" s="115" t="s">
        <v>40</v>
      </c>
      <c r="P254" s="155">
        <f t="shared" si="56"/>
        <v>0</v>
      </c>
      <c r="Q254" s="155">
        <v>5.1999999999999998E-3</v>
      </c>
      <c r="R254" s="155">
        <f t="shared" si="57"/>
        <v>8.4239999999999995E-2</v>
      </c>
      <c r="S254" s="155">
        <v>0</v>
      </c>
      <c r="T254" s="156">
        <f t="shared" si="58"/>
        <v>0</v>
      </c>
      <c r="AR254" s="157" t="s">
        <v>229</v>
      </c>
      <c r="AT254" s="157" t="s">
        <v>163</v>
      </c>
      <c r="AU254" s="157" t="s">
        <v>84</v>
      </c>
      <c r="AY254" s="13" t="s">
        <v>160</v>
      </c>
      <c r="BE254" s="158">
        <f t="shared" si="59"/>
        <v>0</v>
      </c>
      <c r="BF254" s="158">
        <f t="shared" si="60"/>
        <v>0</v>
      </c>
      <c r="BG254" s="158">
        <f t="shared" si="61"/>
        <v>0</v>
      </c>
      <c r="BH254" s="158">
        <f t="shared" si="62"/>
        <v>0</v>
      </c>
      <c r="BI254" s="158">
        <f t="shared" si="63"/>
        <v>0</v>
      </c>
      <c r="BJ254" s="13" t="s">
        <v>82</v>
      </c>
      <c r="BK254" s="158">
        <f t="shared" si="64"/>
        <v>0</v>
      </c>
      <c r="BL254" s="13" t="s">
        <v>229</v>
      </c>
      <c r="BM254" s="157" t="s">
        <v>569</v>
      </c>
    </row>
    <row r="255" spans="2:65" s="1" customFormat="1" ht="16.5" customHeight="1" x14ac:dyDescent="0.2">
      <c r="B255" s="28"/>
      <c r="C255" s="162" t="s">
        <v>570</v>
      </c>
      <c r="D255" s="162" t="s">
        <v>322</v>
      </c>
      <c r="E255" s="163" t="s">
        <v>571</v>
      </c>
      <c r="F255" s="164" t="s">
        <v>572</v>
      </c>
      <c r="G255" s="165" t="s">
        <v>171</v>
      </c>
      <c r="H255" s="166">
        <v>17.82</v>
      </c>
      <c r="I255" s="167"/>
      <c r="J255" s="168">
        <f t="shared" si="55"/>
        <v>0</v>
      </c>
      <c r="K255" s="169"/>
      <c r="L255" s="170"/>
      <c r="M255" s="171" t="s">
        <v>1</v>
      </c>
      <c r="N255" s="172" t="s">
        <v>40</v>
      </c>
      <c r="P255" s="155">
        <f t="shared" si="56"/>
        <v>0</v>
      </c>
      <c r="Q255" s="155">
        <v>1.26E-2</v>
      </c>
      <c r="R255" s="155">
        <f t="shared" si="57"/>
        <v>0.22453200000000001</v>
      </c>
      <c r="S255" s="155">
        <v>0</v>
      </c>
      <c r="T255" s="156">
        <f t="shared" si="58"/>
        <v>0</v>
      </c>
      <c r="AR255" s="157" t="s">
        <v>295</v>
      </c>
      <c r="AT255" s="157" t="s">
        <v>322</v>
      </c>
      <c r="AU255" s="157" t="s">
        <v>84</v>
      </c>
      <c r="AY255" s="13" t="s">
        <v>160</v>
      </c>
      <c r="BE255" s="158">
        <f t="shared" si="59"/>
        <v>0</v>
      </c>
      <c r="BF255" s="158">
        <f t="shared" si="60"/>
        <v>0</v>
      </c>
      <c r="BG255" s="158">
        <f t="shared" si="61"/>
        <v>0</v>
      </c>
      <c r="BH255" s="158">
        <f t="shared" si="62"/>
        <v>0</v>
      </c>
      <c r="BI255" s="158">
        <f t="shared" si="63"/>
        <v>0</v>
      </c>
      <c r="BJ255" s="13" t="s">
        <v>82</v>
      </c>
      <c r="BK255" s="158">
        <f t="shared" si="64"/>
        <v>0</v>
      </c>
      <c r="BL255" s="13" t="s">
        <v>229</v>
      </c>
      <c r="BM255" s="157" t="s">
        <v>573</v>
      </c>
    </row>
    <row r="256" spans="2:65" s="1" customFormat="1" ht="21.75" customHeight="1" x14ac:dyDescent="0.2">
      <c r="B256" s="28"/>
      <c r="C256" s="146" t="s">
        <v>574</v>
      </c>
      <c r="D256" s="146" t="s">
        <v>163</v>
      </c>
      <c r="E256" s="147" t="s">
        <v>575</v>
      </c>
      <c r="F256" s="148" t="s">
        <v>576</v>
      </c>
      <c r="G256" s="149" t="s">
        <v>492</v>
      </c>
      <c r="H256" s="150">
        <v>8.1</v>
      </c>
      <c r="I256" s="151"/>
      <c r="J256" s="152">
        <f t="shared" si="55"/>
        <v>0</v>
      </c>
      <c r="K256" s="153"/>
      <c r="L256" s="28"/>
      <c r="M256" s="154" t="s">
        <v>1</v>
      </c>
      <c r="N256" s="115" t="s">
        <v>40</v>
      </c>
      <c r="P256" s="155">
        <f t="shared" si="56"/>
        <v>0</v>
      </c>
      <c r="Q256" s="155">
        <v>5.0000000000000001E-4</v>
      </c>
      <c r="R256" s="155">
        <f t="shared" si="57"/>
        <v>4.0499999999999998E-3</v>
      </c>
      <c r="S256" s="155">
        <v>0</v>
      </c>
      <c r="T256" s="156">
        <f t="shared" si="58"/>
        <v>0</v>
      </c>
      <c r="AR256" s="157" t="s">
        <v>229</v>
      </c>
      <c r="AT256" s="157" t="s">
        <v>163</v>
      </c>
      <c r="AU256" s="157" t="s">
        <v>84</v>
      </c>
      <c r="AY256" s="13" t="s">
        <v>160</v>
      </c>
      <c r="BE256" s="158">
        <f t="shared" si="59"/>
        <v>0</v>
      </c>
      <c r="BF256" s="158">
        <f t="shared" si="60"/>
        <v>0</v>
      </c>
      <c r="BG256" s="158">
        <f t="shared" si="61"/>
        <v>0</v>
      </c>
      <c r="BH256" s="158">
        <f t="shared" si="62"/>
        <v>0</v>
      </c>
      <c r="BI256" s="158">
        <f t="shared" si="63"/>
        <v>0</v>
      </c>
      <c r="BJ256" s="13" t="s">
        <v>82</v>
      </c>
      <c r="BK256" s="158">
        <f t="shared" si="64"/>
        <v>0</v>
      </c>
      <c r="BL256" s="13" t="s">
        <v>229</v>
      </c>
      <c r="BM256" s="157" t="s">
        <v>577</v>
      </c>
    </row>
    <row r="257" spans="2:65" s="1" customFormat="1" ht="16.5" customHeight="1" x14ac:dyDescent="0.2">
      <c r="B257" s="28"/>
      <c r="C257" s="146" t="s">
        <v>578</v>
      </c>
      <c r="D257" s="146" t="s">
        <v>163</v>
      </c>
      <c r="E257" s="147" t="s">
        <v>579</v>
      </c>
      <c r="F257" s="148" t="s">
        <v>580</v>
      </c>
      <c r="G257" s="149" t="s">
        <v>492</v>
      </c>
      <c r="H257" s="150">
        <v>8.1</v>
      </c>
      <c r="I257" s="151"/>
      <c r="J257" s="152">
        <f t="shared" si="55"/>
        <v>0</v>
      </c>
      <c r="K257" s="153"/>
      <c r="L257" s="28"/>
      <c r="M257" s="154" t="s">
        <v>1</v>
      </c>
      <c r="N257" s="115" t="s">
        <v>40</v>
      </c>
      <c r="P257" s="155">
        <f t="shared" si="56"/>
        <v>0</v>
      </c>
      <c r="Q257" s="155">
        <v>3.0000000000000001E-5</v>
      </c>
      <c r="R257" s="155">
        <f t="shared" si="57"/>
        <v>2.43E-4</v>
      </c>
      <c r="S257" s="155">
        <v>0</v>
      </c>
      <c r="T257" s="156">
        <f t="shared" si="58"/>
        <v>0</v>
      </c>
      <c r="AR257" s="157" t="s">
        <v>229</v>
      </c>
      <c r="AT257" s="157" t="s">
        <v>163</v>
      </c>
      <c r="AU257" s="157" t="s">
        <v>84</v>
      </c>
      <c r="AY257" s="13" t="s">
        <v>160</v>
      </c>
      <c r="BE257" s="158">
        <f t="shared" si="59"/>
        <v>0</v>
      </c>
      <c r="BF257" s="158">
        <f t="shared" si="60"/>
        <v>0</v>
      </c>
      <c r="BG257" s="158">
        <f t="shared" si="61"/>
        <v>0</v>
      </c>
      <c r="BH257" s="158">
        <f t="shared" si="62"/>
        <v>0</v>
      </c>
      <c r="BI257" s="158">
        <f t="shared" si="63"/>
        <v>0</v>
      </c>
      <c r="BJ257" s="13" t="s">
        <v>82</v>
      </c>
      <c r="BK257" s="158">
        <f t="shared" si="64"/>
        <v>0</v>
      </c>
      <c r="BL257" s="13" t="s">
        <v>229</v>
      </c>
      <c r="BM257" s="157" t="s">
        <v>581</v>
      </c>
    </row>
    <row r="258" spans="2:65" s="1" customFormat="1" ht="24.15" customHeight="1" x14ac:dyDescent="0.2">
      <c r="B258" s="28"/>
      <c r="C258" s="146" t="s">
        <v>582</v>
      </c>
      <c r="D258" s="146" t="s">
        <v>163</v>
      </c>
      <c r="E258" s="147" t="s">
        <v>583</v>
      </c>
      <c r="F258" s="148" t="s">
        <v>584</v>
      </c>
      <c r="G258" s="149" t="s">
        <v>171</v>
      </c>
      <c r="H258" s="150">
        <v>16.2</v>
      </c>
      <c r="I258" s="151"/>
      <c r="J258" s="152">
        <f t="shared" si="55"/>
        <v>0</v>
      </c>
      <c r="K258" s="153"/>
      <c r="L258" s="28"/>
      <c r="M258" s="154" t="s">
        <v>1</v>
      </c>
      <c r="N258" s="115" t="s">
        <v>40</v>
      </c>
      <c r="P258" s="155">
        <f t="shared" si="56"/>
        <v>0</v>
      </c>
      <c r="Q258" s="155">
        <v>4.5000000000000003E-5</v>
      </c>
      <c r="R258" s="155">
        <f t="shared" si="57"/>
        <v>7.2900000000000005E-4</v>
      </c>
      <c r="S258" s="155">
        <v>0</v>
      </c>
      <c r="T258" s="156">
        <f t="shared" si="58"/>
        <v>0</v>
      </c>
      <c r="AR258" s="157" t="s">
        <v>229</v>
      </c>
      <c r="AT258" s="157" t="s">
        <v>163</v>
      </c>
      <c r="AU258" s="157" t="s">
        <v>84</v>
      </c>
      <c r="AY258" s="13" t="s">
        <v>160</v>
      </c>
      <c r="BE258" s="158">
        <f t="shared" si="59"/>
        <v>0</v>
      </c>
      <c r="BF258" s="158">
        <f t="shared" si="60"/>
        <v>0</v>
      </c>
      <c r="BG258" s="158">
        <f t="shared" si="61"/>
        <v>0</v>
      </c>
      <c r="BH258" s="158">
        <f t="shared" si="62"/>
        <v>0</v>
      </c>
      <c r="BI258" s="158">
        <f t="shared" si="63"/>
        <v>0</v>
      </c>
      <c r="BJ258" s="13" t="s">
        <v>82</v>
      </c>
      <c r="BK258" s="158">
        <f t="shared" si="64"/>
        <v>0</v>
      </c>
      <c r="BL258" s="13" t="s">
        <v>229</v>
      </c>
      <c r="BM258" s="157" t="s">
        <v>585</v>
      </c>
    </row>
    <row r="259" spans="2:65" s="1" customFormat="1" ht="24.15" customHeight="1" x14ac:dyDescent="0.2">
      <c r="B259" s="28"/>
      <c r="C259" s="146" t="s">
        <v>586</v>
      </c>
      <c r="D259" s="146" t="s">
        <v>163</v>
      </c>
      <c r="E259" s="147" t="s">
        <v>587</v>
      </c>
      <c r="F259" s="148" t="s">
        <v>588</v>
      </c>
      <c r="G259" s="149" t="s">
        <v>218</v>
      </c>
      <c r="H259" s="150">
        <v>0.32400000000000001</v>
      </c>
      <c r="I259" s="151"/>
      <c r="J259" s="152">
        <f t="shared" si="55"/>
        <v>0</v>
      </c>
      <c r="K259" s="153"/>
      <c r="L259" s="28"/>
      <c r="M259" s="154" t="s">
        <v>1</v>
      </c>
      <c r="N259" s="115" t="s">
        <v>40</v>
      </c>
      <c r="P259" s="155">
        <f t="shared" si="56"/>
        <v>0</v>
      </c>
      <c r="Q259" s="155">
        <v>0</v>
      </c>
      <c r="R259" s="155">
        <f t="shared" si="57"/>
        <v>0</v>
      </c>
      <c r="S259" s="155">
        <v>0</v>
      </c>
      <c r="T259" s="156">
        <f t="shared" si="58"/>
        <v>0</v>
      </c>
      <c r="AR259" s="157" t="s">
        <v>229</v>
      </c>
      <c r="AT259" s="157" t="s">
        <v>163</v>
      </c>
      <c r="AU259" s="157" t="s">
        <v>84</v>
      </c>
      <c r="AY259" s="13" t="s">
        <v>160</v>
      </c>
      <c r="BE259" s="158">
        <f t="shared" si="59"/>
        <v>0</v>
      </c>
      <c r="BF259" s="158">
        <f t="shared" si="60"/>
        <v>0</v>
      </c>
      <c r="BG259" s="158">
        <f t="shared" si="61"/>
        <v>0</v>
      </c>
      <c r="BH259" s="158">
        <f t="shared" si="62"/>
        <v>0</v>
      </c>
      <c r="BI259" s="158">
        <f t="shared" si="63"/>
        <v>0</v>
      </c>
      <c r="BJ259" s="13" t="s">
        <v>82</v>
      </c>
      <c r="BK259" s="158">
        <f t="shared" si="64"/>
        <v>0</v>
      </c>
      <c r="BL259" s="13" t="s">
        <v>229</v>
      </c>
      <c r="BM259" s="157" t="s">
        <v>589</v>
      </c>
    </row>
    <row r="260" spans="2:65" s="1" customFormat="1" ht="24.15" customHeight="1" x14ac:dyDescent="0.2">
      <c r="B260" s="28"/>
      <c r="C260" s="146" t="s">
        <v>590</v>
      </c>
      <c r="D260" s="146" t="s">
        <v>163</v>
      </c>
      <c r="E260" s="147" t="s">
        <v>591</v>
      </c>
      <c r="F260" s="148" t="s">
        <v>592</v>
      </c>
      <c r="G260" s="149" t="s">
        <v>218</v>
      </c>
      <c r="H260" s="150">
        <v>0.32400000000000001</v>
      </c>
      <c r="I260" s="151"/>
      <c r="J260" s="152">
        <f t="shared" si="55"/>
        <v>0</v>
      </c>
      <c r="K260" s="153"/>
      <c r="L260" s="28"/>
      <c r="M260" s="154" t="s">
        <v>1</v>
      </c>
      <c r="N260" s="115" t="s">
        <v>40</v>
      </c>
      <c r="P260" s="155">
        <f t="shared" si="56"/>
        <v>0</v>
      </c>
      <c r="Q260" s="155">
        <v>0</v>
      </c>
      <c r="R260" s="155">
        <f t="shared" si="57"/>
        <v>0</v>
      </c>
      <c r="S260" s="155">
        <v>0</v>
      </c>
      <c r="T260" s="156">
        <f t="shared" si="58"/>
        <v>0</v>
      </c>
      <c r="AR260" s="157" t="s">
        <v>229</v>
      </c>
      <c r="AT260" s="157" t="s">
        <v>163</v>
      </c>
      <c r="AU260" s="157" t="s">
        <v>84</v>
      </c>
      <c r="AY260" s="13" t="s">
        <v>160</v>
      </c>
      <c r="BE260" s="158">
        <f t="shared" si="59"/>
        <v>0</v>
      </c>
      <c r="BF260" s="158">
        <f t="shared" si="60"/>
        <v>0</v>
      </c>
      <c r="BG260" s="158">
        <f t="shared" si="61"/>
        <v>0</v>
      </c>
      <c r="BH260" s="158">
        <f t="shared" si="62"/>
        <v>0</v>
      </c>
      <c r="BI260" s="158">
        <f t="shared" si="63"/>
        <v>0</v>
      </c>
      <c r="BJ260" s="13" t="s">
        <v>82</v>
      </c>
      <c r="BK260" s="158">
        <f t="shared" si="64"/>
        <v>0</v>
      </c>
      <c r="BL260" s="13" t="s">
        <v>229</v>
      </c>
      <c r="BM260" s="157" t="s">
        <v>593</v>
      </c>
    </row>
    <row r="261" spans="2:65" s="11" customFormat="1" ht="22.75" customHeight="1" x14ac:dyDescent="0.25">
      <c r="B261" s="134"/>
      <c r="D261" s="135" t="s">
        <v>74</v>
      </c>
      <c r="E261" s="144" t="s">
        <v>594</v>
      </c>
      <c r="F261" s="144" t="s">
        <v>595</v>
      </c>
      <c r="I261" s="137"/>
      <c r="J261" s="145">
        <f>BK261</f>
        <v>0</v>
      </c>
      <c r="L261" s="134"/>
      <c r="M261" s="139"/>
      <c r="P261" s="140">
        <f>SUM(P262:P269)</f>
        <v>0</v>
      </c>
      <c r="R261" s="140">
        <f>SUM(R262:R269)</f>
        <v>9.4761304000000018E-2</v>
      </c>
      <c r="T261" s="141">
        <f>SUM(T262:T269)</f>
        <v>2.9051250000000001E-2</v>
      </c>
      <c r="AR261" s="135" t="s">
        <v>84</v>
      </c>
      <c r="AT261" s="142" t="s">
        <v>74</v>
      </c>
      <c r="AU261" s="142" t="s">
        <v>82</v>
      </c>
      <c r="AY261" s="135" t="s">
        <v>160</v>
      </c>
      <c r="BK261" s="143">
        <f>SUM(BK262:BK269)</f>
        <v>0</v>
      </c>
    </row>
    <row r="262" spans="2:65" s="1" customFormat="1" ht="24.15" customHeight="1" x14ac:dyDescent="0.2">
      <c r="B262" s="28"/>
      <c r="C262" s="146" t="s">
        <v>596</v>
      </c>
      <c r="D262" s="146" t="s">
        <v>163</v>
      </c>
      <c r="E262" s="147" t="s">
        <v>597</v>
      </c>
      <c r="F262" s="148" t="s">
        <v>598</v>
      </c>
      <c r="G262" s="149" t="s">
        <v>171</v>
      </c>
      <c r="H262" s="150">
        <v>193.67500000000001</v>
      </c>
      <c r="I262" s="151"/>
      <c r="J262" s="152">
        <f t="shared" ref="J262:J269" si="65">ROUND(I262*H262,2)</f>
        <v>0</v>
      </c>
      <c r="K262" s="153"/>
      <c r="L262" s="28"/>
      <c r="M262" s="154" t="s">
        <v>1</v>
      </c>
      <c r="N262" s="115" t="s">
        <v>40</v>
      </c>
      <c r="P262" s="155">
        <f t="shared" ref="P262:P269" si="66">O262*H262</f>
        <v>0</v>
      </c>
      <c r="Q262" s="155">
        <v>0</v>
      </c>
      <c r="R262" s="155">
        <f t="shared" ref="R262:R269" si="67">Q262*H262</f>
        <v>0</v>
      </c>
      <c r="S262" s="155">
        <v>0</v>
      </c>
      <c r="T262" s="156">
        <f t="shared" ref="T262:T269" si="68">S262*H262</f>
        <v>0</v>
      </c>
      <c r="AR262" s="157" t="s">
        <v>229</v>
      </c>
      <c r="AT262" s="157" t="s">
        <v>163</v>
      </c>
      <c r="AU262" s="157" t="s">
        <v>84</v>
      </c>
      <c r="AY262" s="13" t="s">
        <v>160</v>
      </c>
      <c r="BE262" s="158">
        <f t="shared" ref="BE262:BE269" si="69">IF(N262="základní",J262,0)</f>
        <v>0</v>
      </c>
      <c r="BF262" s="158">
        <f t="shared" ref="BF262:BF269" si="70">IF(N262="snížená",J262,0)</f>
        <v>0</v>
      </c>
      <c r="BG262" s="158">
        <f t="shared" ref="BG262:BG269" si="71">IF(N262="zákl. přenesená",J262,0)</f>
        <v>0</v>
      </c>
      <c r="BH262" s="158">
        <f t="shared" ref="BH262:BH269" si="72">IF(N262="sníž. přenesená",J262,0)</f>
        <v>0</v>
      </c>
      <c r="BI262" s="158">
        <f t="shared" ref="BI262:BI269" si="73">IF(N262="nulová",J262,0)</f>
        <v>0</v>
      </c>
      <c r="BJ262" s="13" t="s">
        <v>82</v>
      </c>
      <c r="BK262" s="158">
        <f t="shared" ref="BK262:BK269" si="74">ROUND(I262*H262,2)</f>
        <v>0</v>
      </c>
      <c r="BL262" s="13" t="s">
        <v>229</v>
      </c>
      <c r="BM262" s="157" t="s">
        <v>599</v>
      </c>
    </row>
    <row r="263" spans="2:65" s="1" customFormat="1" ht="24.15" customHeight="1" x14ac:dyDescent="0.2">
      <c r="B263" s="28"/>
      <c r="C263" s="146" t="s">
        <v>600</v>
      </c>
      <c r="D263" s="146" t="s">
        <v>163</v>
      </c>
      <c r="E263" s="147" t="s">
        <v>601</v>
      </c>
      <c r="F263" s="148" t="s">
        <v>602</v>
      </c>
      <c r="G263" s="149" t="s">
        <v>171</v>
      </c>
      <c r="H263" s="150">
        <v>193.67500000000001</v>
      </c>
      <c r="I263" s="151"/>
      <c r="J263" s="152">
        <f t="shared" si="65"/>
        <v>0</v>
      </c>
      <c r="K263" s="153"/>
      <c r="L263" s="28"/>
      <c r="M263" s="154" t="s">
        <v>1</v>
      </c>
      <c r="N263" s="115" t="s">
        <v>40</v>
      </c>
      <c r="P263" s="155">
        <f t="shared" si="66"/>
        <v>0</v>
      </c>
      <c r="Q263" s="155">
        <v>2.08E-6</v>
      </c>
      <c r="R263" s="155">
        <f t="shared" si="67"/>
        <v>4.0284400000000002E-4</v>
      </c>
      <c r="S263" s="155">
        <v>1.4999999999999999E-4</v>
      </c>
      <c r="T263" s="156">
        <f t="shared" si="68"/>
        <v>2.9051250000000001E-2</v>
      </c>
      <c r="AR263" s="157" t="s">
        <v>229</v>
      </c>
      <c r="AT263" s="157" t="s">
        <v>163</v>
      </c>
      <c r="AU263" s="157" t="s">
        <v>84</v>
      </c>
      <c r="AY263" s="13" t="s">
        <v>160</v>
      </c>
      <c r="BE263" s="158">
        <f t="shared" si="69"/>
        <v>0</v>
      </c>
      <c r="BF263" s="158">
        <f t="shared" si="70"/>
        <v>0</v>
      </c>
      <c r="BG263" s="158">
        <f t="shared" si="71"/>
        <v>0</v>
      </c>
      <c r="BH263" s="158">
        <f t="shared" si="72"/>
        <v>0</v>
      </c>
      <c r="BI263" s="158">
        <f t="shared" si="73"/>
        <v>0</v>
      </c>
      <c r="BJ263" s="13" t="s">
        <v>82</v>
      </c>
      <c r="BK263" s="158">
        <f t="shared" si="74"/>
        <v>0</v>
      </c>
      <c r="BL263" s="13" t="s">
        <v>229</v>
      </c>
      <c r="BM263" s="157" t="s">
        <v>603</v>
      </c>
    </row>
    <row r="264" spans="2:65" s="1" customFormat="1" ht="16.5" customHeight="1" x14ac:dyDescent="0.2">
      <c r="B264" s="28"/>
      <c r="C264" s="146" t="s">
        <v>604</v>
      </c>
      <c r="D264" s="146" t="s">
        <v>163</v>
      </c>
      <c r="E264" s="147" t="s">
        <v>605</v>
      </c>
      <c r="F264" s="148" t="s">
        <v>606</v>
      </c>
      <c r="G264" s="149" t="s">
        <v>171</v>
      </c>
      <c r="H264" s="150">
        <v>49.77</v>
      </c>
      <c r="I264" s="151"/>
      <c r="J264" s="152">
        <f t="shared" si="65"/>
        <v>0</v>
      </c>
      <c r="K264" s="153"/>
      <c r="L264" s="28"/>
      <c r="M264" s="154" t="s">
        <v>1</v>
      </c>
      <c r="N264" s="115" t="s">
        <v>40</v>
      </c>
      <c r="P264" s="155">
        <f t="shared" si="66"/>
        <v>0</v>
      </c>
      <c r="Q264" s="155">
        <v>0</v>
      </c>
      <c r="R264" s="155">
        <f t="shared" si="67"/>
        <v>0</v>
      </c>
      <c r="S264" s="155">
        <v>0</v>
      </c>
      <c r="T264" s="156">
        <f t="shared" si="68"/>
        <v>0</v>
      </c>
      <c r="AR264" s="157" t="s">
        <v>229</v>
      </c>
      <c r="AT264" s="157" t="s">
        <v>163</v>
      </c>
      <c r="AU264" s="157" t="s">
        <v>84</v>
      </c>
      <c r="AY264" s="13" t="s">
        <v>160</v>
      </c>
      <c r="BE264" s="158">
        <f t="shared" si="69"/>
        <v>0</v>
      </c>
      <c r="BF264" s="158">
        <f t="shared" si="70"/>
        <v>0</v>
      </c>
      <c r="BG264" s="158">
        <f t="shared" si="71"/>
        <v>0</v>
      </c>
      <c r="BH264" s="158">
        <f t="shared" si="72"/>
        <v>0</v>
      </c>
      <c r="BI264" s="158">
        <f t="shared" si="73"/>
        <v>0</v>
      </c>
      <c r="BJ264" s="13" t="s">
        <v>82</v>
      </c>
      <c r="BK264" s="158">
        <f t="shared" si="74"/>
        <v>0</v>
      </c>
      <c r="BL264" s="13" t="s">
        <v>229</v>
      </c>
      <c r="BM264" s="157" t="s">
        <v>607</v>
      </c>
    </row>
    <row r="265" spans="2:65" s="1" customFormat="1" ht="16.5" customHeight="1" x14ac:dyDescent="0.2">
      <c r="B265" s="28"/>
      <c r="C265" s="162" t="s">
        <v>608</v>
      </c>
      <c r="D265" s="162" t="s">
        <v>322</v>
      </c>
      <c r="E265" s="163" t="s">
        <v>609</v>
      </c>
      <c r="F265" s="164" t="s">
        <v>610</v>
      </c>
      <c r="G265" s="165" t="s">
        <v>171</v>
      </c>
      <c r="H265" s="166">
        <v>52.259</v>
      </c>
      <c r="I265" s="167"/>
      <c r="J265" s="168">
        <f t="shared" si="65"/>
        <v>0</v>
      </c>
      <c r="K265" s="169"/>
      <c r="L265" s="170"/>
      <c r="M265" s="171" t="s">
        <v>1</v>
      </c>
      <c r="N265" s="172" t="s">
        <v>40</v>
      </c>
      <c r="P265" s="155">
        <f t="shared" si="66"/>
        <v>0</v>
      </c>
      <c r="Q265" s="155">
        <v>0</v>
      </c>
      <c r="R265" s="155">
        <f t="shared" si="67"/>
        <v>0</v>
      </c>
      <c r="S265" s="155">
        <v>0</v>
      </c>
      <c r="T265" s="156">
        <f t="shared" si="68"/>
        <v>0</v>
      </c>
      <c r="AR265" s="157" t="s">
        <v>295</v>
      </c>
      <c r="AT265" s="157" t="s">
        <v>322</v>
      </c>
      <c r="AU265" s="157" t="s">
        <v>84</v>
      </c>
      <c r="AY265" s="13" t="s">
        <v>160</v>
      </c>
      <c r="BE265" s="158">
        <f t="shared" si="69"/>
        <v>0</v>
      </c>
      <c r="BF265" s="158">
        <f t="shared" si="70"/>
        <v>0</v>
      </c>
      <c r="BG265" s="158">
        <f t="shared" si="71"/>
        <v>0</v>
      </c>
      <c r="BH265" s="158">
        <f t="shared" si="72"/>
        <v>0</v>
      </c>
      <c r="BI265" s="158">
        <f t="shared" si="73"/>
        <v>0</v>
      </c>
      <c r="BJ265" s="13" t="s">
        <v>82</v>
      </c>
      <c r="BK265" s="158">
        <f t="shared" si="74"/>
        <v>0</v>
      </c>
      <c r="BL265" s="13" t="s">
        <v>229</v>
      </c>
      <c r="BM265" s="157" t="s">
        <v>611</v>
      </c>
    </row>
    <row r="266" spans="2:65" s="1" customFormat="1" ht="21.75" customHeight="1" x14ac:dyDescent="0.2">
      <c r="B266" s="28"/>
      <c r="C266" s="146" t="s">
        <v>612</v>
      </c>
      <c r="D266" s="146" t="s">
        <v>163</v>
      </c>
      <c r="E266" s="147" t="s">
        <v>613</v>
      </c>
      <c r="F266" s="148" t="s">
        <v>614</v>
      </c>
      <c r="G266" s="149" t="s">
        <v>171</v>
      </c>
      <c r="H266" s="150">
        <v>20.099</v>
      </c>
      <c r="I266" s="151"/>
      <c r="J266" s="152">
        <f t="shared" si="65"/>
        <v>0</v>
      </c>
      <c r="K266" s="153"/>
      <c r="L266" s="28"/>
      <c r="M266" s="154" t="s">
        <v>1</v>
      </c>
      <c r="N266" s="115" t="s">
        <v>40</v>
      </c>
      <c r="P266" s="155">
        <f t="shared" si="66"/>
        <v>0</v>
      </c>
      <c r="Q266" s="155">
        <v>0</v>
      </c>
      <c r="R266" s="155">
        <f t="shared" si="67"/>
        <v>0</v>
      </c>
      <c r="S266" s="155">
        <v>0</v>
      </c>
      <c r="T266" s="156">
        <f t="shared" si="68"/>
        <v>0</v>
      </c>
      <c r="AR266" s="157" t="s">
        <v>229</v>
      </c>
      <c r="AT266" s="157" t="s">
        <v>163</v>
      </c>
      <c r="AU266" s="157" t="s">
        <v>84</v>
      </c>
      <c r="AY266" s="13" t="s">
        <v>160</v>
      </c>
      <c r="BE266" s="158">
        <f t="shared" si="69"/>
        <v>0</v>
      </c>
      <c r="BF266" s="158">
        <f t="shared" si="70"/>
        <v>0</v>
      </c>
      <c r="BG266" s="158">
        <f t="shared" si="71"/>
        <v>0</v>
      </c>
      <c r="BH266" s="158">
        <f t="shared" si="72"/>
        <v>0</v>
      </c>
      <c r="BI266" s="158">
        <f t="shared" si="73"/>
        <v>0</v>
      </c>
      <c r="BJ266" s="13" t="s">
        <v>82</v>
      </c>
      <c r="BK266" s="158">
        <f t="shared" si="74"/>
        <v>0</v>
      </c>
      <c r="BL266" s="13" t="s">
        <v>229</v>
      </c>
      <c r="BM266" s="157" t="s">
        <v>615</v>
      </c>
    </row>
    <row r="267" spans="2:65" s="1" customFormat="1" ht="16.5" customHeight="1" x14ac:dyDescent="0.2">
      <c r="B267" s="28"/>
      <c r="C267" s="162" t="s">
        <v>616</v>
      </c>
      <c r="D267" s="162" t="s">
        <v>322</v>
      </c>
      <c r="E267" s="163" t="s">
        <v>609</v>
      </c>
      <c r="F267" s="164" t="s">
        <v>610</v>
      </c>
      <c r="G267" s="165" t="s">
        <v>171</v>
      </c>
      <c r="H267" s="166">
        <v>21.103999999999999</v>
      </c>
      <c r="I267" s="167"/>
      <c r="J267" s="168">
        <f t="shared" si="65"/>
        <v>0</v>
      </c>
      <c r="K267" s="169"/>
      <c r="L267" s="170"/>
      <c r="M267" s="171" t="s">
        <v>1</v>
      </c>
      <c r="N267" s="172" t="s">
        <v>40</v>
      </c>
      <c r="P267" s="155">
        <f t="shared" si="66"/>
        <v>0</v>
      </c>
      <c r="Q267" s="155">
        <v>0</v>
      </c>
      <c r="R267" s="155">
        <f t="shared" si="67"/>
        <v>0</v>
      </c>
      <c r="S267" s="155">
        <v>0</v>
      </c>
      <c r="T267" s="156">
        <f t="shared" si="68"/>
        <v>0</v>
      </c>
      <c r="AR267" s="157" t="s">
        <v>295</v>
      </c>
      <c r="AT267" s="157" t="s">
        <v>322</v>
      </c>
      <c r="AU267" s="157" t="s">
        <v>84</v>
      </c>
      <c r="AY267" s="13" t="s">
        <v>160</v>
      </c>
      <c r="BE267" s="158">
        <f t="shared" si="69"/>
        <v>0</v>
      </c>
      <c r="BF267" s="158">
        <f t="shared" si="70"/>
        <v>0</v>
      </c>
      <c r="BG267" s="158">
        <f t="shared" si="71"/>
        <v>0</v>
      </c>
      <c r="BH267" s="158">
        <f t="shared" si="72"/>
        <v>0</v>
      </c>
      <c r="BI267" s="158">
        <f t="shared" si="73"/>
        <v>0</v>
      </c>
      <c r="BJ267" s="13" t="s">
        <v>82</v>
      </c>
      <c r="BK267" s="158">
        <f t="shared" si="74"/>
        <v>0</v>
      </c>
      <c r="BL267" s="13" t="s">
        <v>229</v>
      </c>
      <c r="BM267" s="157" t="s">
        <v>617</v>
      </c>
    </row>
    <row r="268" spans="2:65" s="1" customFormat="1" ht="24.15" customHeight="1" x14ac:dyDescent="0.2">
      <c r="B268" s="28"/>
      <c r="C268" s="146" t="s">
        <v>618</v>
      </c>
      <c r="D268" s="146" t="s">
        <v>163</v>
      </c>
      <c r="E268" s="147" t="s">
        <v>619</v>
      </c>
      <c r="F268" s="148" t="s">
        <v>620</v>
      </c>
      <c r="G268" s="149" t="s">
        <v>171</v>
      </c>
      <c r="H268" s="150">
        <v>193.67500000000001</v>
      </c>
      <c r="I268" s="151"/>
      <c r="J268" s="152">
        <f t="shared" si="65"/>
        <v>0</v>
      </c>
      <c r="K268" s="153"/>
      <c r="L268" s="28"/>
      <c r="M268" s="154" t="s">
        <v>1</v>
      </c>
      <c r="N268" s="115" t="s">
        <v>40</v>
      </c>
      <c r="P268" s="155">
        <f t="shared" si="66"/>
        <v>0</v>
      </c>
      <c r="Q268" s="155">
        <v>2.0120000000000001E-4</v>
      </c>
      <c r="R268" s="155">
        <f t="shared" si="67"/>
        <v>3.8967410000000008E-2</v>
      </c>
      <c r="S268" s="155">
        <v>0</v>
      </c>
      <c r="T268" s="156">
        <f t="shared" si="68"/>
        <v>0</v>
      </c>
      <c r="AR268" s="157" t="s">
        <v>229</v>
      </c>
      <c r="AT268" s="157" t="s">
        <v>163</v>
      </c>
      <c r="AU268" s="157" t="s">
        <v>84</v>
      </c>
      <c r="AY268" s="13" t="s">
        <v>160</v>
      </c>
      <c r="BE268" s="158">
        <f t="shared" si="69"/>
        <v>0</v>
      </c>
      <c r="BF268" s="158">
        <f t="shared" si="70"/>
        <v>0</v>
      </c>
      <c r="BG268" s="158">
        <f t="shared" si="71"/>
        <v>0</v>
      </c>
      <c r="BH268" s="158">
        <f t="shared" si="72"/>
        <v>0</v>
      </c>
      <c r="BI268" s="158">
        <f t="shared" si="73"/>
        <v>0</v>
      </c>
      <c r="BJ268" s="13" t="s">
        <v>82</v>
      </c>
      <c r="BK268" s="158">
        <f t="shared" si="74"/>
        <v>0</v>
      </c>
      <c r="BL268" s="13" t="s">
        <v>229</v>
      </c>
      <c r="BM268" s="157" t="s">
        <v>621</v>
      </c>
    </row>
    <row r="269" spans="2:65" s="1" customFormat="1" ht="24.15" customHeight="1" x14ac:dyDescent="0.2">
      <c r="B269" s="28"/>
      <c r="C269" s="146" t="s">
        <v>622</v>
      </c>
      <c r="D269" s="146" t="s">
        <v>163</v>
      </c>
      <c r="E269" s="147" t="s">
        <v>623</v>
      </c>
      <c r="F269" s="148" t="s">
        <v>624</v>
      </c>
      <c r="G269" s="149" t="s">
        <v>171</v>
      </c>
      <c r="H269" s="150">
        <v>193.67500000000001</v>
      </c>
      <c r="I269" s="151"/>
      <c r="J269" s="152">
        <f t="shared" si="65"/>
        <v>0</v>
      </c>
      <c r="K269" s="153"/>
      <c r="L269" s="28"/>
      <c r="M269" s="173" t="s">
        <v>1</v>
      </c>
      <c r="N269" s="174" t="s">
        <v>40</v>
      </c>
      <c r="O269" s="175"/>
      <c r="P269" s="176">
        <f t="shared" si="66"/>
        <v>0</v>
      </c>
      <c r="Q269" s="176">
        <v>2.8600000000000001E-4</v>
      </c>
      <c r="R269" s="176">
        <f t="shared" si="67"/>
        <v>5.5391050000000004E-2</v>
      </c>
      <c r="S269" s="176">
        <v>0</v>
      </c>
      <c r="T269" s="177">
        <f t="shared" si="68"/>
        <v>0</v>
      </c>
      <c r="AR269" s="157" t="s">
        <v>229</v>
      </c>
      <c r="AT269" s="157" t="s">
        <v>163</v>
      </c>
      <c r="AU269" s="157" t="s">
        <v>84</v>
      </c>
      <c r="AY269" s="13" t="s">
        <v>160</v>
      </c>
      <c r="BE269" s="158">
        <f t="shared" si="69"/>
        <v>0</v>
      </c>
      <c r="BF269" s="158">
        <f t="shared" si="70"/>
        <v>0</v>
      </c>
      <c r="BG269" s="158">
        <f t="shared" si="71"/>
        <v>0</v>
      </c>
      <c r="BH269" s="158">
        <f t="shared" si="72"/>
        <v>0</v>
      </c>
      <c r="BI269" s="158">
        <f t="shared" si="73"/>
        <v>0</v>
      </c>
      <c r="BJ269" s="13" t="s">
        <v>82</v>
      </c>
      <c r="BK269" s="158">
        <f t="shared" si="74"/>
        <v>0</v>
      </c>
      <c r="BL269" s="13" t="s">
        <v>229</v>
      </c>
      <c r="BM269" s="157" t="s">
        <v>625</v>
      </c>
    </row>
    <row r="270" spans="2:65" s="1" customFormat="1" ht="7" customHeight="1" x14ac:dyDescent="0.2">
      <c r="B270" s="40"/>
      <c r="C270" s="41"/>
      <c r="D270" s="41"/>
      <c r="E270" s="41"/>
      <c r="F270" s="41"/>
      <c r="G270" s="41"/>
      <c r="H270" s="41"/>
      <c r="I270" s="41"/>
      <c r="J270" s="41"/>
      <c r="K270" s="41"/>
      <c r="L270" s="28"/>
    </row>
  </sheetData>
  <sheetProtection algorithmName="SHA-512" hashValue="pQ57xYwDK1ukU1GiFoGFrMe3T4sY2Fu1oOHgON44KHF004nVnsyFYQn3ukdw4pSDH740tQuKkeQNe6E2N3CLwg==" saltValue="3tMopKIpobSvREDszAEesqrbQVbq86mWkBgPtboB4aq7RIVULERNG1lAYt1GC7cMf9j0eFy9W6JpBCD6F8yeSg==" spinCount="100000" sheet="1" objects="1" scenarios="1" formatColumns="0" formatRows="0" autoFilter="0"/>
  <autoFilter ref="C142:K269" xr:uid="{00000000-0009-0000-0000-000001000000}"/>
  <mergeCells count="17">
    <mergeCell ref="E135:H135"/>
    <mergeCell ref="L2:V2"/>
    <mergeCell ref="D117:F117"/>
    <mergeCell ref="D118:F118"/>
    <mergeCell ref="D119:F119"/>
    <mergeCell ref="E131:H131"/>
    <mergeCell ref="E133:H133"/>
    <mergeCell ref="E85:H85"/>
    <mergeCell ref="E87:H87"/>
    <mergeCell ref="E89:H89"/>
    <mergeCell ref="D115:F115"/>
    <mergeCell ref="D116:F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4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92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ht="12" customHeight="1" x14ac:dyDescent="0.2">
      <c r="B8" s="16"/>
      <c r="D8" s="23" t="s">
        <v>112</v>
      </c>
      <c r="L8" s="16"/>
    </row>
    <row r="9" spans="2:46" s="1" customFormat="1" ht="16.5" customHeight="1" x14ac:dyDescent="0.2">
      <c r="B9" s="28"/>
      <c r="E9" s="220" t="s">
        <v>113</v>
      </c>
      <c r="F9" s="222"/>
      <c r="G9" s="222"/>
      <c r="H9" s="222"/>
      <c r="L9" s="28"/>
    </row>
    <row r="10" spans="2:46" s="1" customFormat="1" ht="12" customHeight="1" x14ac:dyDescent="0.2">
      <c r="B10" s="28"/>
      <c r="D10" s="23" t="s">
        <v>114</v>
      </c>
      <c r="L10" s="28"/>
    </row>
    <row r="11" spans="2:46" s="1" customFormat="1" ht="16.5" customHeight="1" x14ac:dyDescent="0.2">
      <c r="B11" s="28"/>
      <c r="E11" s="178" t="s">
        <v>626</v>
      </c>
      <c r="F11" s="222"/>
      <c r="G11" s="222"/>
      <c r="H11" s="222"/>
      <c r="L11" s="28"/>
    </row>
    <row r="12" spans="2:46" s="1" customFormat="1" ht="10" x14ac:dyDescent="0.2">
      <c r="B12" s="28"/>
      <c r="L12" s="28"/>
    </row>
    <row r="13" spans="2:46" s="1" customFormat="1" ht="12" customHeight="1" x14ac:dyDescent="0.2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20</v>
      </c>
      <c r="F14" s="21" t="s">
        <v>21</v>
      </c>
      <c r="I14" s="23" t="s">
        <v>22</v>
      </c>
      <c r="J14" s="48" t="str">
        <f>'Rekapitulace stavby'!AN8</f>
        <v>12. 4. 2023</v>
      </c>
      <c r="L14" s="28"/>
    </row>
    <row r="15" spans="2:46" s="1" customFormat="1" ht="10.75" customHeight="1" x14ac:dyDescent="0.2">
      <c r="B15" s="28"/>
      <c r="L15" s="28"/>
    </row>
    <row r="16" spans="2:46" s="1" customFormat="1" ht="12" customHeight="1" x14ac:dyDescent="0.2">
      <c r="B16" s="28"/>
      <c r="D16" s="23" t="s">
        <v>24</v>
      </c>
      <c r="I16" s="23" t="s">
        <v>25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1</v>
      </c>
      <c r="L17" s="28"/>
    </row>
    <row r="18" spans="2:12" s="1" customFormat="1" ht="7" customHeight="1" x14ac:dyDescent="0.2">
      <c r="B18" s="28"/>
      <c r="L18" s="28"/>
    </row>
    <row r="19" spans="2:12" s="1" customFormat="1" ht="12" customHeight="1" x14ac:dyDescent="0.2">
      <c r="B19" s="28"/>
      <c r="D19" s="23" t="s">
        <v>28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 x14ac:dyDescent="0.2">
      <c r="B20" s="28"/>
      <c r="E20" s="223" t="str">
        <f>'Rekapitulace stavby'!E14</f>
        <v>Vyplň údaj</v>
      </c>
      <c r="F20" s="204"/>
      <c r="G20" s="204"/>
      <c r="H20" s="204"/>
      <c r="I20" s="23" t="s">
        <v>27</v>
      </c>
      <c r="J20" s="24" t="str">
        <f>'Rekapitulace stavby'!AN14</f>
        <v>Vyplň údaj</v>
      </c>
      <c r="L20" s="28"/>
    </row>
    <row r="21" spans="2:12" s="1" customFormat="1" ht="7" customHeight="1" x14ac:dyDescent="0.2">
      <c r="B21" s="28"/>
      <c r="L21" s="28"/>
    </row>
    <row r="22" spans="2:12" s="1" customFormat="1" ht="12" customHeight="1" x14ac:dyDescent="0.2">
      <c r="B22" s="28"/>
      <c r="D22" s="23" t="s">
        <v>30</v>
      </c>
      <c r="I22" s="23" t="s">
        <v>25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31</v>
      </c>
      <c r="I23" s="23" t="s">
        <v>27</v>
      </c>
      <c r="J23" s="21" t="s">
        <v>1</v>
      </c>
      <c r="L23" s="28"/>
    </row>
    <row r="24" spans="2:12" s="1" customFormat="1" ht="7" customHeight="1" x14ac:dyDescent="0.2">
      <c r="B24" s="28"/>
      <c r="L24" s="28"/>
    </row>
    <row r="25" spans="2:12" s="1" customFormat="1" ht="12" customHeight="1" x14ac:dyDescent="0.2">
      <c r="B25" s="28"/>
      <c r="D25" s="23" t="s">
        <v>33</v>
      </c>
      <c r="I25" s="23" t="s">
        <v>25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31</v>
      </c>
      <c r="I26" s="23" t="s">
        <v>27</v>
      </c>
      <c r="J26" s="21" t="s">
        <v>1</v>
      </c>
      <c r="L26" s="28"/>
    </row>
    <row r="27" spans="2:12" s="1" customFormat="1" ht="7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0"/>
      <c r="E29" s="209" t="s">
        <v>1</v>
      </c>
      <c r="F29" s="209"/>
      <c r="G29" s="209"/>
      <c r="H29" s="209"/>
      <c r="L29" s="90"/>
    </row>
    <row r="30" spans="2:12" s="1" customFormat="1" ht="7" customHeight="1" x14ac:dyDescent="0.2">
      <c r="B30" s="28"/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 x14ac:dyDescent="0.2">
      <c r="B32" s="28"/>
      <c r="D32" s="21" t="s">
        <v>116</v>
      </c>
      <c r="J32" s="91">
        <f>J98</f>
        <v>0</v>
      </c>
      <c r="L32" s="28"/>
    </row>
    <row r="33" spans="2:12" s="1" customFormat="1" ht="14.4" customHeight="1" x14ac:dyDescent="0.2">
      <c r="B33" s="28"/>
      <c r="D33" s="92" t="s">
        <v>117</v>
      </c>
      <c r="J33" s="91">
        <f>J113</f>
        <v>0</v>
      </c>
      <c r="L33" s="28"/>
    </row>
    <row r="34" spans="2:12" s="1" customFormat="1" ht="25.4" customHeight="1" x14ac:dyDescent="0.2">
      <c r="B34" s="28"/>
      <c r="D34" s="93" t="s">
        <v>35</v>
      </c>
      <c r="J34" s="62">
        <f>ROUND(J32 + J33, 2)</f>
        <v>0</v>
      </c>
      <c r="L34" s="28"/>
    </row>
    <row r="35" spans="2:12" s="1" customFormat="1" ht="7" customHeight="1" x14ac:dyDescent="0.2">
      <c r="B35" s="28"/>
      <c r="D35" s="49"/>
      <c r="E35" s="49"/>
      <c r="F35" s="49"/>
      <c r="G35" s="49"/>
      <c r="H35" s="49"/>
      <c r="I35" s="49"/>
      <c r="J35" s="49"/>
      <c r="K35" s="49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1" t="s">
        <v>39</v>
      </c>
      <c r="E37" s="23" t="s">
        <v>40</v>
      </c>
      <c r="F37" s="82">
        <f>ROUND((SUM(BE113:BE120) + SUM(BE142:BE233)),  2)</f>
        <v>0</v>
      </c>
      <c r="I37" s="94">
        <v>0.21</v>
      </c>
      <c r="J37" s="82">
        <f>ROUND(((SUM(BE113:BE120) + SUM(BE142:BE233))*I37),  2)</f>
        <v>0</v>
      </c>
      <c r="L37" s="28"/>
    </row>
    <row r="38" spans="2:12" s="1" customFormat="1" ht="14.4" customHeight="1" x14ac:dyDescent="0.2">
      <c r="B38" s="28"/>
      <c r="E38" s="23" t="s">
        <v>41</v>
      </c>
      <c r="F38" s="82">
        <f>ROUND((SUM(BF113:BF120) + SUM(BF142:BF233)),  2)</f>
        <v>0</v>
      </c>
      <c r="I38" s="94">
        <v>0.15</v>
      </c>
      <c r="J38" s="82">
        <f>ROUND(((SUM(BF113:BF120) + SUM(BF142:BF233))*I38),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2">
        <f>ROUND((SUM(BG113:BG120) + SUM(BG142:BG233)),  2)</f>
        <v>0</v>
      </c>
      <c r="I39" s="94">
        <v>0.21</v>
      </c>
      <c r="J39" s="82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2">
        <f>ROUND((SUM(BH113:BH120) + SUM(BH142:BH233)),  2)</f>
        <v>0</v>
      </c>
      <c r="I40" s="94">
        <v>0.15</v>
      </c>
      <c r="J40" s="82">
        <f>0</f>
        <v>0</v>
      </c>
      <c r="L40" s="28"/>
    </row>
    <row r="41" spans="2:12" s="1" customFormat="1" ht="14.4" hidden="1" customHeight="1" x14ac:dyDescent="0.2">
      <c r="B41" s="28"/>
      <c r="E41" s="23" t="s">
        <v>44</v>
      </c>
      <c r="F41" s="82">
        <f>ROUND((SUM(BI113:BI120) + SUM(BI142:BI233)),  2)</f>
        <v>0</v>
      </c>
      <c r="I41" s="94">
        <v>0</v>
      </c>
      <c r="J41" s="82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5"/>
      <c r="D43" s="96" t="s">
        <v>45</v>
      </c>
      <c r="E43" s="53"/>
      <c r="F43" s="53"/>
      <c r="G43" s="97" t="s">
        <v>46</v>
      </c>
      <c r="H43" s="98" t="s">
        <v>47</v>
      </c>
      <c r="I43" s="53"/>
      <c r="J43" s="99">
        <f>SUM(J34:J41)</f>
        <v>0</v>
      </c>
      <c r="K43" s="100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12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5" customHeight="1" x14ac:dyDescent="0.2">
      <c r="B82" s="28"/>
      <c r="C82" s="17" t="s">
        <v>118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16</v>
      </c>
      <c r="L84" s="28"/>
    </row>
    <row r="85" spans="2:12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12" ht="12" customHeight="1" x14ac:dyDescent="0.2">
      <c r="B86" s="16"/>
      <c r="C86" s="23" t="s">
        <v>112</v>
      </c>
      <c r="L86" s="16"/>
    </row>
    <row r="87" spans="2:12" s="1" customFormat="1" ht="16.5" customHeight="1" x14ac:dyDescent="0.2">
      <c r="B87" s="28"/>
      <c r="E87" s="220" t="s">
        <v>113</v>
      </c>
      <c r="F87" s="222"/>
      <c r="G87" s="222"/>
      <c r="H87" s="222"/>
      <c r="L87" s="28"/>
    </row>
    <row r="88" spans="2:12" s="1" customFormat="1" ht="12" customHeight="1" x14ac:dyDescent="0.2">
      <c r="B88" s="28"/>
      <c r="C88" s="23" t="s">
        <v>114</v>
      </c>
      <c r="L88" s="28"/>
    </row>
    <row r="89" spans="2:12" s="1" customFormat="1" ht="16.5" customHeight="1" x14ac:dyDescent="0.2">
      <c r="B89" s="28"/>
      <c r="E89" s="178" t="str">
        <f>E11</f>
        <v>D2 - 1.NP-prodejna</v>
      </c>
      <c r="F89" s="222"/>
      <c r="G89" s="222"/>
      <c r="H89" s="222"/>
      <c r="L89" s="28"/>
    </row>
    <row r="90" spans="2:12" s="1" customFormat="1" ht="7" customHeight="1" x14ac:dyDescent="0.2">
      <c r="B90" s="28"/>
      <c r="L90" s="28"/>
    </row>
    <row r="91" spans="2:12" s="1" customFormat="1" ht="12" customHeight="1" x14ac:dyDescent="0.2">
      <c r="B91" s="28"/>
      <c r="C91" s="23" t="s">
        <v>20</v>
      </c>
      <c r="F91" s="21" t="str">
        <f>F14</f>
        <v>p.č. 1006/1, 1006/44 a p.č. st. 52, k.ú. Kozojedy</v>
      </c>
      <c r="I91" s="23" t="s">
        <v>22</v>
      </c>
      <c r="J91" s="48" t="str">
        <f>IF(J14="","",J14)</f>
        <v>12. 4. 2023</v>
      </c>
      <c r="L91" s="28"/>
    </row>
    <row r="92" spans="2:12" s="1" customFormat="1" ht="7" customHeight="1" x14ac:dyDescent="0.2">
      <c r="B92" s="28"/>
      <c r="L92" s="28"/>
    </row>
    <row r="93" spans="2:12" s="1" customFormat="1" ht="15.15" customHeight="1" x14ac:dyDescent="0.2">
      <c r="B93" s="28"/>
      <c r="C93" s="23" t="s">
        <v>24</v>
      </c>
      <c r="F93" s="21" t="str">
        <f>E17</f>
        <v>Obec Kozojedy, 9. května 40, 28163 Kozojedy</v>
      </c>
      <c r="I93" s="23" t="s">
        <v>30</v>
      </c>
      <c r="J93" s="26" t="str">
        <f>E23</f>
        <v>KFJ poject s.r.o.</v>
      </c>
      <c r="L93" s="28"/>
    </row>
    <row r="94" spans="2:12" s="1" customFormat="1" ht="15.15" customHeight="1" x14ac:dyDescent="0.2">
      <c r="B94" s="28"/>
      <c r="C94" s="23" t="s">
        <v>28</v>
      </c>
      <c r="F94" s="21" t="str">
        <f>IF(E20="","",E20)</f>
        <v>Vyplň údaj</v>
      </c>
      <c r="I94" s="23" t="s">
        <v>33</v>
      </c>
      <c r="J94" s="26" t="str">
        <f>E26</f>
        <v>KFJ poject s.r.o.</v>
      </c>
      <c r="L94" s="28"/>
    </row>
    <row r="95" spans="2:12" s="1" customFormat="1" ht="10.25" customHeight="1" x14ac:dyDescent="0.2">
      <c r="B95" s="28"/>
      <c r="L95" s="28"/>
    </row>
    <row r="96" spans="2:12" s="1" customFormat="1" ht="29.25" customHeight="1" x14ac:dyDescent="0.2">
      <c r="B96" s="28"/>
      <c r="C96" s="103" t="s">
        <v>119</v>
      </c>
      <c r="D96" s="95"/>
      <c r="E96" s="95"/>
      <c r="F96" s="95"/>
      <c r="G96" s="95"/>
      <c r="H96" s="95"/>
      <c r="I96" s="95"/>
      <c r="J96" s="104" t="s">
        <v>120</v>
      </c>
      <c r="K96" s="95"/>
      <c r="L96" s="28"/>
    </row>
    <row r="97" spans="2:47" s="1" customFormat="1" ht="10.25" customHeight="1" x14ac:dyDescent="0.2">
      <c r="B97" s="28"/>
      <c r="L97" s="28"/>
    </row>
    <row r="98" spans="2:47" s="1" customFormat="1" ht="22.75" customHeight="1" x14ac:dyDescent="0.2">
      <c r="B98" s="28"/>
      <c r="C98" s="105" t="s">
        <v>121</v>
      </c>
      <c r="J98" s="62">
        <f>J142</f>
        <v>0</v>
      </c>
      <c r="L98" s="28"/>
      <c r="AU98" s="13" t="s">
        <v>122</v>
      </c>
    </row>
    <row r="99" spans="2:47" s="8" customFormat="1" ht="25" customHeight="1" x14ac:dyDescent="0.2">
      <c r="B99" s="106"/>
      <c r="D99" s="107" t="s">
        <v>123</v>
      </c>
      <c r="E99" s="108"/>
      <c r="F99" s="108"/>
      <c r="G99" s="108"/>
      <c r="H99" s="108"/>
      <c r="I99" s="108"/>
      <c r="J99" s="109">
        <f>J143</f>
        <v>0</v>
      </c>
      <c r="L99" s="106"/>
    </row>
    <row r="100" spans="2:47" s="9" customFormat="1" ht="19.899999999999999" customHeight="1" x14ac:dyDescent="0.2">
      <c r="B100" s="110"/>
      <c r="D100" s="111" t="s">
        <v>125</v>
      </c>
      <c r="E100" s="112"/>
      <c r="F100" s="112"/>
      <c r="G100" s="112"/>
      <c r="H100" s="112"/>
      <c r="I100" s="112"/>
      <c r="J100" s="113">
        <f>J144</f>
        <v>0</v>
      </c>
      <c r="L100" s="110"/>
    </row>
    <row r="101" spans="2:47" s="9" customFormat="1" ht="19.899999999999999" customHeight="1" x14ac:dyDescent="0.2">
      <c r="B101" s="110"/>
      <c r="D101" s="111" t="s">
        <v>126</v>
      </c>
      <c r="E101" s="112"/>
      <c r="F101" s="112"/>
      <c r="G101" s="112"/>
      <c r="H101" s="112"/>
      <c r="I101" s="112"/>
      <c r="J101" s="113">
        <f>J154</f>
        <v>0</v>
      </c>
      <c r="L101" s="110"/>
    </row>
    <row r="102" spans="2:47" s="9" customFormat="1" ht="19.899999999999999" customHeight="1" x14ac:dyDescent="0.2">
      <c r="B102" s="110"/>
      <c r="D102" s="111" t="s">
        <v>127</v>
      </c>
      <c r="E102" s="112"/>
      <c r="F102" s="112"/>
      <c r="G102" s="112"/>
      <c r="H102" s="112"/>
      <c r="I102" s="112"/>
      <c r="J102" s="113">
        <f>J163</f>
        <v>0</v>
      </c>
      <c r="L102" s="110"/>
    </row>
    <row r="103" spans="2:47" s="9" customFormat="1" ht="19.899999999999999" customHeight="1" x14ac:dyDescent="0.2">
      <c r="B103" s="110"/>
      <c r="D103" s="111" t="s">
        <v>128</v>
      </c>
      <c r="E103" s="112"/>
      <c r="F103" s="112"/>
      <c r="G103" s="112"/>
      <c r="H103" s="112"/>
      <c r="I103" s="112"/>
      <c r="J103" s="113">
        <f>J172</f>
        <v>0</v>
      </c>
      <c r="L103" s="110"/>
    </row>
    <row r="104" spans="2:47" s="8" customFormat="1" ht="25" customHeight="1" x14ac:dyDescent="0.2">
      <c r="B104" s="106"/>
      <c r="D104" s="107" t="s">
        <v>129</v>
      </c>
      <c r="E104" s="108"/>
      <c r="F104" s="108"/>
      <c r="G104" s="108"/>
      <c r="H104" s="108"/>
      <c r="I104" s="108"/>
      <c r="J104" s="109">
        <f>J174</f>
        <v>0</v>
      </c>
      <c r="L104" s="106"/>
    </row>
    <row r="105" spans="2:47" s="9" customFormat="1" ht="19.899999999999999" customHeight="1" x14ac:dyDescent="0.2">
      <c r="B105" s="110"/>
      <c r="D105" s="111" t="s">
        <v>130</v>
      </c>
      <c r="E105" s="112"/>
      <c r="F105" s="112"/>
      <c r="G105" s="112"/>
      <c r="H105" s="112"/>
      <c r="I105" s="112"/>
      <c r="J105" s="113">
        <f>J175</f>
        <v>0</v>
      </c>
      <c r="L105" s="110"/>
    </row>
    <row r="106" spans="2:47" s="9" customFormat="1" ht="19.899999999999999" customHeight="1" x14ac:dyDescent="0.2">
      <c r="B106" s="110"/>
      <c r="D106" s="111" t="s">
        <v>131</v>
      </c>
      <c r="E106" s="112"/>
      <c r="F106" s="112"/>
      <c r="G106" s="112"/>
      <c r="H106" s="112"/>
      <c r="I106" s="112"/>
      <c r="J106" s="113">
        <f>J184</f>
        <v>0</v>
      </c>
      <c r="L106" s="110"/>
    </row>
    <row r="107" spans="2:47" s="9" customFormat="1" ht="19.899999999999999" customHeight="1" x14ac:dyDescent="0.2">
      <c r="B107" s="110"/>
      <c r="D107" s="111" t="s">
        <v>627</v>
      </c>
      <c r="E107" s="112"/>
      <c r="F107" s="112"/>
      <c r="G107" s="112"/>
      <c r="H107" s="112"/>
      <c r="I107" s="112"/>
      <c r="J107" s="113">
        <f>J192</f>
        <v>0</v>
      </c>
      <c r="L107" s="110"/>
    </row>
    <row r="108" spans="2:47" s="9" customFormat="1" ht="19.899999999999999" customHeight="1" x14ac:dyDescent="0.2">
      <c r="B108" s="110"/>
      <c r="D108" s="111" t="s">
        <v>132</v>
      </c>
      <c r="E108" s="112"/>
      <c r="F108" s="112"/>
      <c r="G108" s="112"/>
      <c r="H108" s="112"/>
      <c r="I108" s="112"/>
      <c r="J108" s="113">
        <f>J198</f>
        <v>0</v>
      </c>
      <c r="L108" s="110"/>
    </row>
    <row r="109" spans="2:47" s="9" customFormat="1" ht="19.899999999999999" customHeight="1" x14ac:dyDescent="0.2">
      <c r="B109" s="110"/>
      <c r="D109" s="111" t="s">
        <v>133</v>
      </c>
      <c r="E109" s="112"/>
      <c r="F109" s="112"/>
      <c r="G109" s="112"/>
      <c r="H109" s="112"/>
      <c r="I109" s="112"/>
      <c r="J109" s="113">
        <f>J209</f>
        <v>0</v>
      </c>
      <c r="L109" s="110"/>
    </row>
    <row r="110" spans="2:47" s="9" customFormat="1" ht="19.899999999999999" customHeight="1" x14ac:dyDescent="0.2">
      <c r="B110" s="110"/>
      <c r="D110" s="111" t="s">
        <v>135</v>
      </c>
      <c r="E110" s="112"/>
      <c r="F110" s="112"/>
      <c r="G110" s="112"/>
      <c r="H110" s="112"/>
      <c r="I110" s="112"/>
      <c r="J110" s="113">
        <f>J225</f>
        <v>0</v>
      </c>
      <c r="L110" s="110"/>
    </row>
    <row r="111" spans="2:47" s="1" customFormat="1" ht="21.75" customHeight="1" x14ac:dyDescent="0.2">
      <c r="B111" s="28"/>
      <c r="L111" s="28"/>
    </row>
    <row r="112" spans="2:47" s="1" customFormat="1" ht="7" customHeight="1" x14ac:dyDescent="0.2">
      <c r="B112" s="28"/>
      <c r="L112" s="28"/>
    </row>
    <row r="113" spans="2:65" s="1" customFormat="1" ht="29.25" customHeight="1" x14ac:dyDescent="0.2">
      <c r="B113" s="28"/>
      <c r="C113" s="105" t="s">
        <v>136</v>
      </c>
      <c r="J113" s="114">
        <f>ROUND(J114 + J115 + J116 + J117 + J118 + J119,2)</f>
        <v>0</v>
      </c>
      <c r="L113" s="28"/>
      <c r="N113" s="115" t="s">
        <v>39</v>
      </c>
    </row>
    <row r="114" spans="2:65" s="1" customFormat="1" ht="18" customHeight="1" x14ac:dyDescent="0.2">
      <c r="B114" s="28"/>
      <c r="D114" s="224" t="s">
        <v>137</v>
      </c>
      <c r="E114" s="225"/>
      <c r="F114" s="225"/>
      <c r="J114" s="117">
        <v>0</v>
      </c>
      <c r="L114" s="118"/>
      <c r="M114" s="119"/>
      <c r="N114" s="120" t="s">
        <v>40</v>
      </c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21" t="s">
        <v>109</v>
      </c>
      <c r="AZ114" s="119"/>
      <c r="BA114" s="119"/>
      <c r="BB114" s="119"/>
      <c r="BC114" s="119"/>
      <c r="BD114" s="119"/>
      <c r="BE114" s="122">
        <f t="shared" ref="BE114:BE119" si="0">IF(N114="základní",J114,0)</f>
        <v>0</v>
      </c>
      <c r="BF114" s="122">
        <f t="shared" ref="BF114:BF119" si="1">IF(N114="snížená",J114,0)</f>
        <v>0</v>
      </c>
      <c r="BG114" s="122">
        <f t="shared" ref="BG114:BG119" si="2">IF(N114="zákl. přenesená",J114,0)</f>
        <v>0</v>
      </c>
      <c r="BH114" s="122">
        <f t="shared" ref="BH114:BH119" si="3">IF(N114="sníž. přenesená",J114,0)</f>
        <v>0</v>
      </c>
      <c r="BI114" s="122">
        <f t="shared" ref="BI114:BI119" si="4">IF(N114="nulová",J114,0)</f>
        <v>0</v>
      </c>
      <c r="BJ114" s="121" t="s">
        <v>82</v>
      </c>
      <c r="BK114" s="119"/>
      <c r="BL114" s="119"/>
      <c r="BM114" s="119"/>
    </row>
    <row r="115" spans="2:65" s="1" customFormat="1" ht="18" customHeight="1" x14ac:dyDescent="0.2">
      <c r="B115" s="28"/>
      <c r="D115" s="224" t="s">
        <v>138</v>
      </c>
      <c r="E115" s="225"/>
      <c r="F115" s="225"/>
      <c r="J115" s="117">
        <v>0</v>
      </c>
      <c r="L115" s="118"/>
      <c r="M115" s="119"/>
      <c r="N115" s="120" t="s">
        <v>40</v>
      </c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21" t="s">
        <v>109</v>
      </c>
      <c r="AZ115" s="119"/>
      <c r="BA115" s="119"/>
      <c r="BB115" s="119"/>
      <c r="BC115" s="119"/>
      <c r="BD115" s="119"/>
      <c r="BE115" s="122">
        <f t="shared" si="0"/>
        <v>0</v>
      </c>
      <c r="BF115" s="122">
        <f t="shared" si="1"/>
        <v>0</v>
      </c>
      <c r="BG115" s="122">
        <f t="shared" si="2"/>
        <v>0</v>
      </c>
      <c r="BH115" s="122">
        <f t="shared" si="3"/>
        <v>0</v>
      </c>
      <c r="BI115" s="122">
        <f t="shared" si="4"/>
        <v>0</v>
      </c>
      <c r="BJ115" s="121" t="s">
        <v>82</v>
      </c>
      <c r="BK115" s="119"/>
      <c r="BL115" s="119"/>
      <c r="BM115" s="119"/>
    </row>
    <row r="116" spans="2:65" s="1" customFormat="1" ht="18" customHeight="1" x14ac:dyDescent="0.2">
      <c r="B116" s="28"/>
      <c r="D116" s="224" t="s">
        <v>139</v>
      </c>
      <c r="E116" s="225"/>
      <c r="F116" s="225"/>
      <c r="J116" s="117">
        <v>0</v>
      </c>
      <c r="L116" s="118"/>
      <c r="M116" s="119"/>
      <c r="N116" s="120" t="s">
        <v>40</v>
      </c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21" t="s">
        <v>109</v>
      </c>
      <c r="AZ116" s="119"/>
      <c r="BA116" s="119"/>
      <c r="BB116" s="119"/>
      <c r="BC116" s="119"/>
      <c r="BD116" s="119"/>
      <c r="BE116" s="122">
        <f t="shared" si="0"/>
        <v>0</v>
      </c>
      <c r="BF116" s="122">
        <f t="shared" si="1"/>
        <v>0</v>
      </c>
      <c r="BG116" s="122">
        <f t="shared" si="2"/>
        <v>0</v>
      </c>
      <c r="BH116" s="122">
        <f t="shared" si="3"/>
        <v>0</v>
      </c>
      <c r="BI116" s="122">
        <f t="shared" si="4"/>
        <v>0</v>
      </c>
      <c r="BJ116" s="121" t="s">
        <v>82</v>
      </c>
      <c r="BK116" s="119"/>
      <c r="BL116" s="119"/>
      <c r="BM116" s="119"/>
    </row>
    <row r="117" spans="2:65" s="1" customFormat="1" ht="18" customHeight="1" x14ac:dyDescent="0.2">
      <c r="B117" s="28"/>
      <c r="D117" s="224" t="s">
        <v>140</v>
      </c>
      <c r="E117" s="225"/>
      <c r="F117" s="225"/>
      <c r="J117" s="117">
        <v>0</v>
      </c>
      <c r="L117" s="118"/>
      <c r="M117" s="119"/>
      <c r="N117" s="120" t="s">
        <v>40</v>
      </c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21" t="s">
        <v>109</v>
      </c>
      <c r="AZ117" s="119"/>
      <c r="BA117" s="119"/>
      <c r="BB117" s="119"/>
      <c r="BC117" s="119"/>
      <c r="BD117" s="119"/>
      <c r="BE117" s="122">
        <f t="shared" si="0"/>
        <v>0</v>
      </c>
      <c r="BF117" s="122">
        <f t="shared" si="1"/>
        <v>0</v>
      </c>
      <c r="BG117" s="122">
        <f t="shared" si="2"/>
        <v>0</v>
      </c>
      <c r="BH117" s="122">
        <f t="shared" si="3"/>
        <v>0</v>
      </c>
      <c r="BI117" s="122">
        <f t="shared" si="4"/>
        <v>0</v>
      </c>
      <c r="BJ117" s="121" t="s">
        <v>82</v>
      </c>
      <c r="BK117" s="119"/>
      <c r="BL117" s="119"/>
      <c r="BM117" s="119"/>
    </row>
    <row r="118" spans="2:65" s="1" customFormat="1" ht="18" customHeight="1" x14ac:dyDescent="0.2">
      <c r="B118" s="28"/>
      <c r="D118" s="224" t="s">
        <v>141</v>
      </c>
      <c r="E118" s="225"/>
      <c r="F118" s="225"/>
      <c r="J118" s="117">
        <v>0</v>
      </c>
      <c r="L118" s="118"/>
      <c r="M118" s="119"/>
      <c r="N118" s="120" t="s">
        <v>40</v>
      </c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21" t="s">
        <v>109</v>
      </c>
      <c r="AZ118" s="119"/>
      <c r="BA118" s="119"/>
      <c r="BB118" s="119"/>
      <c r="BC118" s="119"/>
      <c r="BD118" s="119"/>
      <c r="BE118" s="122">
        <f t="shared" si="0"/>
        <v>0</v>
      </c>
      <c r="BF118" s="122">
        <f t="shared" si="1"/>
        <v>0</v>
      </c>
      <c r="BG118" s="122">
        <f t="shared" si="2"/>
        <v>0</v>
      </c>
      <c r="BH118" s="122">
        <f t="shared" si="3"/>
        <v>0</v>
      </c>
      <c r="BI118" s="122">
        <f t="shared" si="4"/>
        <v>0</v>
      </c>
      <c r="BJ118" s="121" t="s">
        <v>82</v>
      </c>
      <c r="BK118" s="119"/>
      <c r="BL118" s="119"/>
      <c r="BM118" s="119"/>
    </row>
    <row r="119" spans="2:65" s="1" customFormat="1" ht="18" customHeight="1" x14ac:dyDescent="0.2">
      <c r="B119" s="28"/>
      <c r="D119" s="116" t="s">
        <v>142</v>
      </c>
      <c r="J119" s="117">
        <f>ROUND(J32*T119,2)</f>
        <v>0</v>
      </c>
      <c r="L119" s="118"/>
      <c r="M119" s="119"/>
      <c r="N119" s="120" t="s">
        <v>40</v>
      </c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21" t="s">
        <v>143</v>
      </c>
      <c r="AZ119" s="119"/>
      <c r="BA119" s="119"/>
      <c r="BB119" s="119"/>
      <c r="BC119" s="119"/>
      <c r="BD119" s="119"/>
      <c r="BE119" s="122">
        <f t="shared" si="0"/>
        <v>0</v>
      </c>
      <c r="BF119" s="122">
        <f t="shared" si="1"/>
        <v>0</v>
      </c>
      <c r="BG119" s="122">
        <f t="shared" si="2"/>
        <v>0</v>
      </c>
      <c r="BH119" s="122">
        <f t="shared" si="3"/>
        <v>0</v>
      </c>
      <c r="BI119" s="122">
        <f t="shared" si="4"/>
        <v>0</v>
      </c>
      <c r="BJ119" s="121" t="s">
        <v>82</v>
      </c>
      <c r="BK119" s="119"/>
      <c r="BL119" s="119"/>
      <c r="BM119" s="119"/>
    </row>
    <row r="120" spans="2:65" s="1" customFormat="1" ht="10" x14ac:dyDescent="0.2">
      <c r="B120" s="28"/>
      <c r="L120" s="28"/>
    </row>
    <row r="121" spans="2:65" s="1" customFormat="1" ht="29.25" customHeight="1" x14ac:dyDescent="0.2">
      <c r="B121" s="28"/>
      <c r="C121" s="123" t="s">
        <v>144</v>
      </c>
      <c r="D121" s="95"/>
      <c r="E121" s="95"/>
      <c r="F121" s="95"/>
      <c r="G121" s="95"/>
      <c r="H121" s="95"/>
      <c r="I121" s="95"/>
      <c r="J121" s="124">
        <f>ROUND(J98+J113,2)</f>
        <v>0</v>
      </c>
      <c r="K121" s="95"/>
      <c r="L121" s="28"/>
    </row>
    <row r="122" spans="2:65" s="1" customFormat="1" ht="7" customHeight="1" x14ac:dyDescent="0.2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8"/>
    </row>
    <row r="126" spans="2:65" s="1" customFormat="1" ht="7" customHeight="1" x14ac:dyDescent="0.2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28"/>
    </row>
    <row r="127" spans="2:65" s="1" customFormat="1" ht="25" customHeight="1" x14ac:dyDescent="0.2">
      <c r="B127" s="28"/>
      <c r="C127" s="17" t="s">
        <v>145</v>
      </c>
      <c r="L127" s="28"/>
    </row>
    <row r="128" spans="2:65" s="1" customFormat="1" ht="7" customHeight="1" x14ac:dyDescent="0.2">
      <c r="B128" s="28"/>
      <c r="L128" s="28"/>
    </row>
    <row r="129" spans="2:63" s="1" customFormat="1" ht="12" customHeight="1" x14ac:dyDescent="0.2">
      <c r="B129" s="28"/>
      <c r="C129" s="23" t="s">
        <v>16</v>
      </c>
      <c r="L129" s="28"/>
    </row>
    <row r="130" spans="2:63" s="1" customFormat="1" ht="26.25" customHeight="1" x14ac:dyDescent="0.2">
      <c r="B130" s="28"/>
      <c r="E130" s="220" t="str">
        <f>E7</f>
        <v>Stavební úpravy, přístavba a nástavba objektu - Objekt občanského vybavení a umístění TČ</v>
      </c>
      <c r="F130" s="221"/>
      <c r="G130" s="221"/>
      <c r="H130" s="221"/>
      <c r="L130" s="28"/>
    </row>
    <row r="131" spans="2:63" ht="12" customHeight="1" x14ac:dyDescent="0.2">
      <c r="B131" s="16"/>
      <c r="C131" s="23" t="s">
        <v>112</v>
      </c>
      <c r="L131" s="16"/>
    </row>
    <row r="132" spans="2:63" s="1" customFormat="1" ht="16.5" customHeight="1" x14ac:dyDescent="0.2">
      <c r="B132" s="28"/>
      <c r="E132" s="220" t="s">
        <v>113</v>
      </c>
      <c r="F132" s="222"/>
      <c r="G132" s="222"/>
      <c r="H132" s="222"/>
      <c r="L132" s="28"/>
    </row>
    <row r="133" spans="2:63" s="1" customFormat="1" ht="12" customHeight="1" x14ac:dyDescent="0.2">
      <c r="B133" s="28"/>
      <c r="C133" s="23" t="s">
        <v>114</v>
      </c>
      <c r="L133" s="28"/>
    </row>
    <row r="134" spans="2:63" s="1" customFormat="1" ht="16.5" customHeight="1" x14ac:dyDescent="0.2">
      <c r="B134" s="28"/>
      <c r="E134" s="178" t="str">
        <f>E11</f>
        <v>D2 - 1.NP-prodejna</v>
      </c>
      <c r="F134" s="222"/>
      <c r="G134" s="222"/>
      <c r="H134" s="222"/>
      <c r="L134" s="28"/>
    </row>
    <row r="135" spans="2:63" s="1" customFormat="1" ht="7" customHeight="1" x14ac:dyDescent="0.2">
      <c r="B135" s="28"/>
      <c r="L135" s="28"/>
    </row>
    <row r="136" spans="2:63" s="1" customFormat="1" ht="12" customHeight="1" x14ac:dyDescent="0.2">
      <c r="B136" s="28"/>
      <c r="C136" s="23" t="s">
        <v>20</v>
      </c>
      <c r="F136" s="21" t="str">
        <f>F14</f>
        <v>p.č. 1006/1, 1006/44 a p.č. st. 52, k.ú. Kozojedy</v>
      </c>
      <c r="I136" s="23" t="s">
        <v>22</v>
      </c>
      <c r="J136" s="48" t="str">
        <f>IF(J14="","",J14)</f>
        <v>12. 4. 2023</v>
      </c>
      <c r="L136" s="28"/>
    </row>
    <row r="137" spans="2:63" s="1" customFormat="1" ht="7" customHeight="1" x14ac:dyDescent="0.2">
      <c r="B137" s="28"/>
      <c r="L137" s="28"/>
    </row>
    <row r="138" spans="2:63" s="1" customFormat="1" ht="15.15" customHeight="1" x14ac:dyDescent="0.2">
      <c r="B138" s="28"/>
      <c r="C138" s="23" t="s">
        <v>24</v>
      </c>
      <c r="F138" s="21" t="str">
        <f>E17</f>
        <v>Obec Kozojedy, 9. května 40, 28163 Kozojedy</v>
      </c>
      <c r="I138" s="23" t="s">
        <v>30</v>
      </c>
      <c r="J138" s="26" t="str">
        <f>E23</f>
        <v>KFJ poject s.r.o.</v>
      </c>
      <c r="L138" s="28"/>
    </row>
    <row r="139" spans="2:63" s="1" customFormat="1" ht="15.15" customHeight="1" x14ac:dyDescent="0.2">
      <c r="B139" s="28"/>
      <c r="C139" s="23" t="s">
        <v>28</v>
      </c>
      <c r="F139" s="21" t="str">
        <f>IF(E20="","",E20)</f>
        <v>Vyplň údaj</v>
      </c>
      <c r="I139" s="23" t="s">
        <v>33</v>
      </c>
      <c r="J139" s="26" t="str">
        <f>E26</f>
        <v>KFJ poject s.r.o.</v>
      </c>
      <c r="L139" s="28"/>
    </row>
    <row r="140" spans="2:63" s="1" customFormat="1" ht="10.25" customHeight="1" x14ac:dyDescent="0.2">
      <c r="B140" s="28"/>
      <c r="L140" s="28"/>
    </row>
    <row r="141" spans="2:63" s="10" customFormat="1" ht="29.25" customHeight="1" x14ac:dyDescent="0.2">
      <c r="B141" s="125"/>
      <c r="C141" s="126" t="s">
        <v>146</v>
      </c>
      <c r="D141" s="127" t="s">
        <v>60</v>
      </c>
      <c r="E141" s="127" t="s">
        <v>56</v>
      </c>
      <c r="F141" s="127" t="s">
        <v>57</v>
      </c>
      <c r="G141" s="127" t="s">
        <v>147</v>
      </c>
      <c r="H141" s="127" t="s">
        <v>148</v>
      </c>
      <c r="I141" s="127" t="s">
        <v>149</v>
      </c>
      <c r="J141" s="128" t="s">
        <v>120</v>
      </c>
      <c r="K141" s="129" t="s">
        <v>150</v>
      </c>
      <c r="L141" s="125"/>
      <c r="M141" s="55" t="s">
        <v>1</v>
      </c>
      <c r="N141" s="56" t="s">
        <v>39</v>
      </c>
      <c r="O141" s="56" t="s">
        <v>151</v>
      </c>
      <c r="P141" s="56" t="s">
        <v>152</v>
      </c>
      <c r="Q141" s="56" t="s">
        <v>153</v>
      </c>
      <c r="R141" s="56" t="s">
        <v>154</v>
      </c>
      <c r="S141" s="56" t="s">
        <v>155</v>
      </c>
      <c r="T141" s="57" t="s">
        <v>156</v>
      </c>
    </row>
    <row r="142" spans="2:63" s="1" customFormat="1" ht="22.75" customHeight="1" x14ac:dyDescent="0.35">
      <c r="B142" s="28"/>
      <c r="C142" s="60" t="s">
        <v>157</v>
      </c>
      <c r="J142" s="130">
        <f>BK142</f>
        <v>0</v>
      </c>
      <c r="L142" s="28"/>
      <c r="M142" s="58"/>
      <c r="N142" s="49"/>
      <c r="O142" s="49"/>
      <c r="P142" s="131">
        <f>P143+P174</f>
        <v>0</v>
      </c>
      <c r="Q142" s="49"/>
      <c r="R142" s="131">
        <f>R143+R174</f>
        <v>32.898927496578196</v>
      </c>
      <c r="S142" s="49"/>
      <c r="T142" s="132">
        <f>T143+T174</f>
        <v>51.272224600000015</v>
      </c>
      <c r="AT142" s="13" t="s">
        <v>74</v>
      </c>
      <c r="AU142" s="13" t="s">
        <v>122</v>
      </c>
      <c r="BK142" s="133">
        <f>BK143+BK174</f>
        <v>0</v>
      </c>
    </row>
    <row r="143" spans="2:63" s="11" customFormat="1" ht="25.9" customHeight="1" x14ac:dyDescent="0.35">
      <c r="B143" s="134"/>
      <c r="D143" s="135" t="s">
        <v>74</v>
      </c>
      <c r="E143" s="136" t="s">
        <v>158</v>
      </c>
      <c r="F143" s="136" t="s">
        <v>159</v>
      </c>
      <c r="I143" s="137"/>
      <c r="J143" s="138">
        <f>BK143</f>
        <v>0</v>
      </c>
      <c r="L143" s="134"/>
      <c r="M143" s="139"/>
      <c r="P143" s="140">
        <f>P144+P154+P163+P172</f>
        <v>0</v>
      </c>
      <c r="R143" s="140">
        <f>R144+R154+R163+R172</f>
        <v>25.0228323415582</v>
      </c>
      <c r="T143" s="141">
        <f>T144+T154+T163+T172</f>
        <v>51.216352000000015</v>
      </c>
      <c r="AR143" s="135" t="s">
        <v>82</v>
      </c>
      <c r="AT143" s="142" t="s">
        <v>74</v>
      </c>
      <c r="AU143" s="142" t="s">
        <v>75</v>
      </c>
      <c r="AY143" s="135" t="s">
        <v>160</v>
      </c>
      <c r="BK143" s="143">
        <f>BK144+BK154+BK163+BK172</f>
        <v>0</v>
      </c>
    </row>
    <row r="144" spans="2:63" s="11" customFormat="1" ht="22.75" customHeight="1" x14ac:dyDescent="0.25">
      <c r="B144" s="134"/>
      <c r="D144" s="135" t="s">
        <v>74</v>
      </c>
      <c r="E144" s="144" t="s">
        <v>178</v>
      </c>
      <c r="F144" s="144" t="s">
        <v>179</v>
      </c>
      <c r="I144" s="137"/>
      <c r="J144" s="145">
        <f>BK144</f>
        <v>0</v>
      </c>
      <c r="L144" s="134"/>
      <c r="M144" s="139"/>
      <c r="P144" s="140">
        <f>SUM(P145:P153)</f>
        <v>0</v>
      </c>
      <c r="R144" s="140">
        <f>SUM(R145:R153)</f>
        <v>25.0007259715582</v>
      </c>
      <c r="T144" s="141">
        <f>SUM(T145:T153)</f>
        <v>0</v>
      </c>
      <c r="AR144" s="135" t="s">
        <v>82</v>
      </c>
      <c r="AT144" s="142" t="s">
        <v>74</v>
      </c>
      <c r="AU144" s="142" t="s">
        <v>82</v>
      </c>
      <c r="AY144" s="135" t="s">
        <v>160</v>
      </c>
      <c r="BK144" s="143">
        <f>SUM(BK145:BK153)</f>
        <v>0</v>
      </c>
    </row>
    <row r="145" spans="2:65" s="1" customFormat="1" ht="24.15" customHeight="1" x14ac:dyDescent="0.2">
      <c r="B145" s="28"/>
      <c r="C145" s="146" t="s">
        <v>82</v>
      </c>
      <c r="D145" s="146" t="s">
        <v>163</v>
      </c>
      <c r="E145" s="147" t="s">
        <v>180</v>
      </c>
      <c r="F145" s="148" t="s">
        <v>181</v>
      </c>
      <c r="G145" s="149" t="s">
        <v>171</v>
      </c>
      <c r="H145" s="150">
        <v>133.97800000000001</v>
      </c>
      <c r="I145" s="151"/>
      <c r="J145" s="152">
        <f t="shared" ref="J145:J153" si="5">ROUND(I145*H145,2)</f>
        <v>0</v>
      </c>
      <c r="K145" s="153"/>
      <c r="L145" s="28"/>
      <c r="M145" s="154" t="s">
        <v>1</v>
      </c>
      <c r="N145" s="115" t="s">
        <v>40</v>
      </c>
      <c r="P145" s="155">
        <f t="shared" ref="P145:P153" si="6">O145*H145</f>
        <v>0</v>
      </c>
      <c r="Q145" s="155">
        <v>2.63E-4</v>
      </c>
      <c r="R145" s="155">
        <f t="shared" ref="R145:R153" si="7">Q145*H145</f>
        <v>3.5236214000000002E-2</v>
      </c>
      <c r="S145" s="155">
        <v>0</v>
      </c>
      <c r="T145" s="156">
        <f t="shared" ref="T145:T153" si="8">S145*H145</f>
        <v>0</v>
      </c>
      <c r="AR145" s="157" t="s">
        <v>167</v>
      </c>
      <c r="AT145" s="157" t="s">
        <v>163</v>
      </c>
      <c r="AU145" s="157" t="s">
        <v>84</v>
      </c>
      <c r="AY145" s="13" t="s">
        <v>160</v>
      </c>
      <c r="BE145" s="158">
        <f t="shared" ref="BE145:BE153" si="9">IF(N145="základní",J145,0)</f>
        <v>0</v>
      </c>
      <c r="BF145" s="158">
        <f t="shared" ref="BF145:BF153" si="10">IF(N145="snížená",J145,0)</f>
        <v>0</v>
      </c>
      <c r="BG145" s="158">
        <f t="shared" ref="BG145:BG153" si="11">IF(N145="zákl. přenesená",J145,0)</f>
        <v>0</v>
      </c>
      <c r="BH145" s="158">
        <f t="shared" ref="BH145:BH153" si="12">IF(N145="sníž. přenesená",J145,0)</f>
        <v>0</v>
      </c>
      <c r="BI145" s="158">
        <f t="shared" ref="BI145:BI153" si="13">IF(N145="nulová",J145,0)</f>
        <v>0</v>
      </c>
      <c r="BJ145" s="13" t="s">
        <v>82</v>
      </c>
      <c r="BK145" s="158">
        <f t="shared" ref="BK145:BK153" si="14">ROUND(I145*H145,2)</f>
        <v>0</v>
      </c>
      <c r="BL145" s="13" t="s">
        <v>167</v>
      </c>
      <c r="BM145" s="157" t="s">
        <v>628</v>
      </c>
    </row>
    <row r="146" spans="2:65" s="1" customFormat="1" ht="24.15" customHeight="1" x14ac:dyDescent="0.2">
      <c r="B146" s="28"/>
      <c r="C146" s="146" t="s">
        <v>84</v>
      </c>
      <c r="D146" s="146" t="s">
        <v>163</v>
      </c>
      <c r="E146" s="147" t="s">
        <v>184</v>
      </c>
      <c r="F146" s="148" t="s">
        <v>185</v>
      </c>
      <c r="G146" s="149" t="s">
        <v>171</v>
      </c>
      <c r="H146" s="150">
        <v>133.97800000000001</v>
      </c>
      <c r="I146" s="151"/>
      <c r="J146" s="152">
        <f t="shared" si="5"/>
        <v>0</v>
      </c>
      <c r="K146" s="153"/>
      <c r="L146" s="28"/>
      <c r="M146" s="154" t="s">
        <v>1</v>
      </c>
      <c r="N146" s="115" t="s">
        <v>40</v>
      </c>
      <c r="P146" s="155">
        <f t="shared" si="6"/>
        <v>0</v>
      </c>
      <c r="Q146" s="155">
        <v>1.8380000000000001E-2</v>
      </c>
      <c r="R146" s="155">
        <f t="shared" si="7"/>
        <v>2.4625156400000003</v>
      </c>
      <c r="S146" s="155">
        <v>0</v>
      </c>
      <c r="T146" s="156">
        <f t="shared" si="8"/>
        <v>0</v>
      </c>
      <c r="AR146" s="157" t="s">
        <v>167</v>
      </c>
      <c r="AT146" s="157" t="s">
        <v>163</v>
      </c>
      <c r="AU146" s="157" t="s">
        <v>84</v>
      </c>
      <c r="AY146" s="13" t="s">
        <v>160</v>
      </c>
      <c r="BE146" s="158">
        <f t="shared" si="9"/>
        <v>0</v>
      </c>
      <c r="BF146" s="158">
        <f t="shared" si="10"/>
        <v>0</v>
      </c>
      <c r="BG146" s="158">
        <f t="shared" si="11"/>
        <v>0</v>
      </c>
      <c r="BH146" s="158">
        <f t="shared" si="12"/>
        <v>0</v>
      </c>
      <c r="BI146" s="158">
        <f t="shared" si="13"/>
        <v>0</v>
      </c>
      <c r="BJ146" s="13" t="s">
        <v>82</v>
      </c>
      <c r="BK146" s="158">
        <f t="shared" si="14"/>
        <v>0</v>
      </c>
      <c r="BL146" s="13" t="s">
        <v>167</v>
      </c>
      <c r="BM146" s="157" t="s">
        <v>629</v>
      </c>
    </row>
    <row r="147" spans="2:65" s="1" customFormat="1" ht="24.15" customHeight="1" x14ac:dyDescent="0.2">
      <c r="B147" s="28"/>
      <c r="C147" s="146" t="s">
        <v>161</v>
      </c>
      <c r="D147" s="146" t="s">
        <v>163</v>
      </c>
      <c r="E147" s="147" t="s">
        <v>187</v>
      </c>
      <c r="F147" s="148" t="s">
        <v>188</v>
      </c>
      <c r="G147" s="149" t="s">
        <v>171</v>
      </c>
      <c r="H147" s="150">
        <v>133.97800000000001</v>
      </c>
      <c r="I147" s="151"/>
      <c r="J147" s="152">
        <f t="shared" si="5"/>
        <v>0</v>
      </c>
      <c r="K147" s="153"/>
      <c r="L147" s="28"/>
      <c r="M147" s="154" t="s">
        <v>1</v>
      </c>
      <c r="N147" s="115" t="s">
        <v>40</v>
      </c>
      <c r="P147" s="155">
        <f t="shared" si="6"/>
        <v>0</v>
      </c>
      <c r="Q147" s="155">
        <v>7.9000000000000008E-3</v>
      </c>
      <c r="R147" s="155">
        <f t="shared" si="7"/>
        <v>1.0584262000000002</v>
      </c>
      <c r="S147" s="155">
        <v>0</v>
      </c>
      <c r="T147" s="156">
        <f t="shared" si="8"/>
        <v>0</v>
      </c>
      <c r="AR147" s="157" t="s">
        <v>167</v>
      </c>
      <c r="AT147" s="157" t="s">
        <v>163</v>
      </c>
      <c r="AU147" s="157" t="s">
        <v>84</v>
      </c>
      <c r="AY147" s="13" t="s">
        <v>160</v>
      </c>
      <c r="BE147" s="158">
        <f t="shared" si="9"/>
        <v>0</v>
      </c>
      <c r="BF147" s="158">
        <f t="shared" si="10"/>
        <v>0</v>
      </c>
      <c r="BG147" s="158">
        <f t="shared" si="11"/>
        <v>0</v>
      </c>
      <c r="BH147" s="158">
        <f t="shared" si="12"/>
        <v>0</v>
      </c>
      <c r="BI147" s="158">
        <f t="shared" si="13"/>
        <v>0</v>
      </c>
      <c r="BJ147" s="13" t="s">
        <v>82</v>
      </c>
      <c r="BK147" s="158">
        <f t="shared" si="14"/>
        <v>0</v>
      </c>
      <c r="BL147" s="13" t="s">
        <v>167</v>
      </c>
      <c r="BM147" s="157" t="s">
        <v>630</v>
      </c>
    </row>
    <row r="148" spans="2:65" s="1" customFormat="1" ht="24.15" customHeight="1" x14ac:dyDescent="0.2">
      <c r="B148" s="28"/>
      <c r="C148" s="146" t="s">
        <v>167</v>
      </c>
      <c r="D148" s="146" t="s">
        <v>163</v>
      </c>
      <c r="E148" s="147" t="s">
        <v>191</v>
      </c>
      <c r="F148" s="148" t="s">
        <v>192</v>
      </c>
      <c r="G148" s="149" t="s">
        <v>171</v>
      </c>
      <c r="H148" s="150">
        <v>210.923</v>
      </c>
      <c r="I148" s="151"/>
      <c r="J148" s="152">
        <f t="shared" si="5"/>
        <v>0</v>
      </c>
      <c r="K148" s="153"/>
      <c r="L148" s="28"/>
      <c r="M148" s="154" t="s">
        <v>1</v>
      </c>
      <c r="N148" s="115" t="s">
        <v>40</v>
      </c>
      <c r="P148" s="155">
        <f t="shared" si="6"/>
        <v>0</v>
      </c>
      <c r="Q148" s="155">
        <v>2.63E-4</v>
      </c>
      <c r="R148" s="155">
        <f t="shared" si="7"/>
        <v>5.5472749000000002E-2</v>
      </c>
      <c r="S148" s="155">
        <v>0</v>
      </c>
      <c r="T148" s="156">
        <f t="shared" si="8"/>
        <v>0</v>
      </c>
      <c r="AR148" s="157" t="s">
        <v>167</v>
      </c>
      <c r="AT148" s="157" t="s">
        <v>163</v>
      </c>
      <c r="AU148" s="157" t="s">
        <v>84</v>
      </c>
      <c r="AY148" s="13" t="s">
        <v>160</v>
      </c>
      <c r="BE148" s="158">
        <f t="shared" si="9"/>
        <v>0</v>
      </c>
      <c r="BF148" s="158">
        <f t="shared" si="10"/>
        <v>0</v>
      </c>
      <c r="BG148" s="158">
        <f t="shared" si="11"/>
        <v>0</v>
      </c>
      <c r="BH148" s="158">
        <f t="shared" si="12"/>
        <v>0</v>
      </c>
      <c r="BI148" s="158">
        <f t="shared" si="13"/>
        <v>0</v>
      </c>
      <c r="BJ148" s="13" t="s">
        <v>82</v>
      </c>
      <c r="BK148" s="158">
        <f t="shared" si="14"/>
        <v>0</v>
      </c>
      <c r="BL148" s="13" t="s">
        <v>167</v>
      </c>
      <c r="BM148" s="157" t="s">
        <v>631</v>
      </c>
    </row>
    <row r="149" spans="2:65" s="1" customFormat="1" ht="24.15" customHeight="1" x14ac:dyDescent="0.2">
      <c r="B149" s="28"/>
      <c r="C149" s="146" t="s">
        <v>183</v>
      </c>
      <c r="D149" s="146" t="s">
        <v>163</v>
      </c>
      <c r="E149" s="147" t="s">
        <v>199</v>
      </c>
      <c r="F149" s="148" t="s">
        <v>200</v>
      </c>
      <c r="G149" s="149" t="s">
        <v>171</v>
      </c>
      <c r="H149" s="150">
        <v>210.923</v>
      </c>
      <c r="I149" s="151"/>
      <c r="J149" s="152">
        <f t="shared" si="5"/>
        <v>0</v>
      </c>
      <c r="K149" s="153"/>
      <c r="L149" s="28"/>
      <c r="M149" s="154" t="s">
        <v>1</v>
      </c>
      <c r="N149" s="115" t="s">
        <v>40</v>
      </c>
      <c r="P149" s="155">
        <f t="shared" si="6"/>
        <v>0</v>
      </c>
      <c r="Q149" s="155">
        <v>1.8380000000000001E-2</v>
      </c>
      <c r="R149" s="155">
        <f t="shared" si="7"/>
        <v>3.87676474</v>
      </c>
      <c r="S149" s="155">
        <v>0</v>
      </c>
      <c r="T149" s="156">
        <f t="shared" si="8"/>
        <v>0</v>
      </c>
      <c r="AR149" s="157" t="s">
        <v>167</v>
      </c>
      <c r="AT149" s="157" t="s">
        <v>163</v>
      </c>
      <c r="AU149" s="157" t="s">
        <v>84</v>
      </c>
      <c r="AY149" s="13" t="s">
        <v>160</v>
      </c>
      <c r="BE149" s="158">
        <f t="shared" si="9"/>
        <v>0</v>
      </c>
      <c r="BF149" s="158">
        <f t="shared" si="10"/>
        <v>0</v>
      </c>
      <c r="BG149" s="158">
        <f t="shared" si="11"/>
        <v>0</v>
      </c>
      <c r="BH149" s="158">
        <f t="shared" si="12"/>
        <v>0</v>
      </c>
      <c r="BI149" s="158">
        <f t="shared" si="13"/>
        <v>0</v>
      </c>
      <c r="BJ149" s="13" t="s">
        <v>82</v>
      </c>
      <c r="BK149" s="158">
        <f t="shared" si="14"/>
        <v>0</v>
      </c>
      <c r="BL149" s="13" t="s">
        <v>167</v>
      </c>
      <c r="BM149" s="157" t="s">
        <v>632</v>
      </c>
    </row>
    <row r="150" spans="2:65" s="1" customFormat="1" ht="24.15" customHeight="1" x14ac:dyDescent="0.2">
      <c r="B150" s="28"/>
      <c r="C150" s="146" t="s">
        <v>178</v>
      </c>
      <c r="D150" s="146" t="s">
        <v>163</v>
      </c>
      <c r="E150" s="147" t="s">
        <v>203</v>
      </c>
      <c r="F150" s="148" t="s">
        <v>204</v>
      </c>
      <c r="G150" s="149" t="s">
        <v>171</v>
      </c>
      <c r="H150" s="150">
        <v>210.923</v>
      </c>
      <c r="I150" s="151"/>
      <c r="J150" s="152">
        <f t="shared" si="5"/>
        <v>0</v>
      </c>
      <c r="K150" s="153"/>
      <c r="L150" s="28"/>
      <c r="M150" s="154" t="s">
        <v>1</v>
      </c>
      <c r="N150" s="115" t="s">
        <v>40</v>
      </c>
      <c r="P150" s="155">
        <f t="shared" si="6"/>
        <v>0</v>
      </c>
      <c r="Q150" s="155">
        <v>7.9000000000000008E-3</v>
      </c>
      <c r="R150" s="155">
        <f t="shared" si="7"/>
        <v>1.6662917000000002</v>
      </c>
      <c r="S150" s="155">
        <v>0</v>
      </c>
      <c r="T150" s="156">
        <f t="shared" si="8"/>
        <v>0</v>
      </c>
      <c r="AR150" s="157" t="s">
        <v>167</v>
      </c>
      <c r="AT150" s="157" t="s">
        <v>163</v>
      </c>
      <c r="AU150" s="157" t="s">
        <v>84</v>
      </c>
      <c r="AY150" s="13" t="s">
        <v>160</v>
      </c>
      <c r="BE150" s="158">
        <f t="shared" si="9"/>
        <v>0</v>
      </c>
      <c r="BF150" s="158">
        <f t="shared" si="10"/>
        <v>0</v>
      </c>
      <c r="BG150" s="158">
        <f t="shared" si="11"/>
        <v>0</v>
      </c>
      <c r="BH150" s="158">
        <f t="shared" si="12"/>
        <v>0</v>
      </c>
      <c r="BI150" s="158">
        <f t="shared" si="13"/>
        <v>0</v>
      </c>
      <c r="BJ150" s="13" t="s">
        <v>82</v>
      </c>
      <c r="BK150" s="158">
        <f t="shared" si="14"/>
        <v>0</v>
      </c>
      <c r="BL150" s="13" t="s">
        <v>167</v>
      </c>
      <c r="BM150" s="157" t="s">
        <v>633</v>
      </c>
    </row>
    <row r="151" spans="2:65" s="1" customFormat="1" ht="33" customHeight="1" x14ac:dyDescent="0.2">
      <c r="B151" s="28"/>
      <c r="C151" s="146" t="s">
        <v>190</v>
      </c>
      <c r="D151" s="146" t="s">
        <v>163</v>
      </c>
      <c r="E151" s="147" t="s">
        <v>207</v>
      </c>
      <c r="F151" s="148" t="s">
        <v>208</v>
      </c>
      <c r="G151" s="149" t="s">
        <v>209</v>
      </c>
      <c r="H151" s="150">
        <v>6.6989999999999998</v>
      </c>
      <c r="I151" s="151"/>
      <c r="J151" s="152">
        <f t="shared" si="5"/>
        <v>0</v>
      </c>
      <c r="K151" s="153"/>
      <c r="L151" s="28"/>
      <c r="M151" s="154" t="s">
        <v>1</v>
      </c>
      <c r="N151" s="115" t="s">
        <v>40</v>
      </c>
      <c r="P151" s="155">
        <f t="shared" si="6"/>
        <v>0</v>
      </c>
      <c r="Q151" s="155">
        <v>2.3010199999999998</v>
      </c>
      <c r="R151" s="155">
        <f t="shared" si="7"/>
        <v>15.414532979999999</v>
      </c>
      <c r="S151" s="155">
        <v>0</v>
      </c>
      <c r="T151" s="156">
        <f t="shared" si="8"/>
        <v>0</v>
      </c>
      <c r="AR151" s="157" t="s">
        <v>167</v>
      </c>
      <c r="AT151" s="157" t="s">
        <v>163</v>
      </c>
      <c r="AU151" s="157" t="s">
        <v>84</v>
      </c>
      <c r="AY151" s="13" t="s">
        <v>160</v>
      </c>
      <c r="BE151" s="158">
        <f t="shared" si="9"/>
        <v>0</v>
      </c>
      <c r="BF151" s="158">
        <f t="shared" si="10"/>
        <v>0</v>
      </c>
      <c r="BG151" s="158">
        <f t="shared" si="11"/>
        <v>0</v>
      </c>
      <c r="BH151" s="158">
        <f t="shared" si="12"/>
        <v>0</v>
      </c>
      <c r="BI151" s="158">
        <f t="shared" si="13"/>
        <v>0</v>
      </c>
      <c r="BJ151" s="13" t="s">
        <v>82</v>
      </c>
      <c r="BK151" s="158">
        <f t="shared" si="14"/>
        <v>0</v>
      </c>
      <c r="BL151" s="13" t="s">
        <v>167</v>
      </c>
      <c r="BM151" s="157" t="s">
        <v>634</v>
      </c>
    </row>
    <row r="152" spans="2:65" s="1" customFormat="1" ht="33" customHeight="1" x14ac:dyDescent="0.2">
      <c r="B152" s="28"/>
      <c r="C152" s="146" t="s">
        <v>194</v>
      </c>
      <c r="D152" s="146" t="s">
        <v>163</v>
      </c>
      <c r="E152" s="147" t="s">
        <v>212</v>
      </c>
      <c r="F152" s="148" t="s">
        <v>213</v>
      </c>
      <c r="G152" s="149" t="s">
        <v>209</v>
      </c>
      <c r="H152" s="150">
        <v>6.6989999999999998</v>
      </c>
      <c r="I152" s="151"/>
      <c r="J152" s="152">
        <f t="shared" si="5"/>
        <v>0</v>
      </c>
      <c r="K152" s="153"/>
      <c r="L152" s="28"/>
      <c r="M152" s="154" t="s">
        <v>1</v>
      </c>
      <c r="N152" s="115" t="s">
        <v>40</v>
      </c>
      <c r="P152" s="155">
        <f t="shared" si="6"/>
        <v>0</v>
      </c>
      <c r="Q152" s="155">
        <v>0</v>
      </c>
      <c r="R152" s="155">
        <f t="shared" si="7"/>
        <v>0</v>
      </c>
      <c r="S152" s="155">
        <v>0</v>
      </c>
      <c r="T152" s="156">
        <f t="shared" si="8"/>
        <v>0</v>
      </c>
      <c r="AR152" s="157" t="s">
        <v>167</v>
      </c>
      <c r="AT152" s="157" t="s">
        <v>163</v>
      </c>
      <c r="AU152" s="157" t="s">
        <v>84</v>
      </c>
      <c r="AY152" s="13" t="s">
        <v>160</v>
      </c>
      <c r="BE152" s="158">
        <f t="shared" si="9"/>
        <v>0</v>
      </c>
      <c r="BF152" s="158">
        <f t="shared" si="10"/>
        <v>0</v>
      </c>
      <c r="BG152" s="158">
        <f t="shared" si="11"/>
        <v>0</v>
      </c>
      <c r="BH152" s="158">
        <f t="shared" si="12"/>
        <v>0</v>
      </c>
      <c r="BI152" s="158">
        <f t="shared" si="13"/>
        <v>0</v>
      </c>
      <c r="BJ152" s="13" t="s">
        <v>82</v>
      </c>
      <c r="BK152" s="158">
        <f t="shared" si="14"/>
        <v>0</v>
      </c>
      <c r="BL152" s="13" t="s">
        <v>167</v>
      </c>
      <c r="BM152" s="157" t="s">
        <v>635</v>
      </c>
    </row>
    <row r="153" spans="2:65" s="1" customFormat="1" ht="16.5" customHeight="1" x14ac:dyDescent="0.2">
      <c r="B153" s="28"/>
      <c r="C153" s="146" t="s">
        <v>198</v>
      </c>
      <c r="D153" s="146" t="s">
        <v>163</v>
      </c>
      <c r="E153" s="147" t="s">
        <v>216</v>
      </c>
      <c r="F153" s="148" t="s">
        <v>217</v>
      </c>
      <c r="G153" s="149" t="s">
        <v>218</v>
      </c>
      <c r="H153" s="150">
        <v>0.40600000000000003</v>
      </c>
      <c r="I153" s="151"/>
      <c r="J153" s="152">
        <f t="shared" si="5"/>
        <v>0</v>
      </c>
      <c r="K153" s="153"/>
      <c r="L153" s="28"/>
      <c r="M153" s="154" t="s">
        <v>1</v>
      </c>
      <c r="N153" s="115" t="s">
        <v>40</v>
      </c>
      <c r="P153" s="155">
        <f t="shared" si="6"/>
        <v>0</v>
      </c>
      <c r="Q153" s="155">
        <v>1.0627727796999999</v>
      </c>
      <c r="R153" s="155">
        <f t="shared" si="7"/>
        <v>0.43148574855819999</v>
      </c>
      <c r="S153" s="155">
        <v>0</v>
      </c>
      <c r="T153" s="156">
        <f t="shared" si="8"/>
        <v>0</v>
      </c>
      <c r="AR153" s="157" t="s">
        <v>167</v>
      </c>
      <c r="AT153" s="157" t="s">
        <v>163</v>
      </c>
      <c r="AU153" s="157" t="s">
        <v>84</v>
      </c>
      <c r="AY153" s="13" t="s">
        <v>160</v>
      </c>
      <c r="BE153" s="158">
        <f t="shared" si="9"/>
        <v>0</v>
      </c>
      <c r="BF153" s="158">
        <f t="shared" si="10"/>
        <v>0</v>
      </c>
      <c r="BG153" s="158">
        <f t="shared" si="11"/>
        <v>0</v>
      </c>
      <c r="BH153" s="158">
        <f t="shared" si="12"/>
        <v>0</v>
      </c>
      <c r="BI153" s="158">
        <f t="shared" si="13"/>
        <v>0</v>
      </c>
      <c r="BJ153" s="13" t="s">
        <v>82</v>
      </c>
      <c r="BK153" s="158">
        <f t="shared" si="14"/>
        <v>0</v>
      </c>
      <c r="BL153" s="13" t="s">
        <v>167</v>
      </c>
      <c r="BM153" s="157" t="s">
        <v>636</v>
      </c>
    </row>
    <row r="154" spans="2:65" s="11" customFormat="1" ht="22.75" customHeight="1" x14ac:dyDescent="0.25">
      <c r="B154" s="134"/>
      <c r="D154" s="135" t="s">
        <v>74</v>
      </c>
      <c r="E154" s="144" t="s">
        <v>198</v>
      </c>
      <c r="F154" s="144" t="s">
        <v>225</v>
      </c>
      <c r="I154" s="137"/>
      <c r="J154" s="145">
        <f>BK154</f>
        <v>0</v>
      </c>
      <c r="L154" s="134"/>
      <c r="M154" s="139"/>
      <c r="P154" s="140">
        <f>SUM(P155:P162)</f>
        <v>0</v>
      </c>
      <c r="R154" s="140">
        <f>SUM(R155:R162)</f>
        <v>2.210637E-2</v>
      </c>
      <c r="T154" s="141">
        <f>SUM(T155:T162)</f>
        <v>51.216352000000015</v>
      </c>
      <c r="AR154" s="135" t="s">
        <v>82</v>
      </c>
      <c r="AT154" s="142" t="s">
        <v>74</v>
      </c>
      <c r="AU154" s="142" t="s">
        <v>82</v>
      </c>
      <c r="AY154" s="135" t="s">
        <v>160</v>
      </c>
      <c r="BK154" s="143">
        <f>SUM(BK155:BK162)</f>
        <v>0</v>
      </c>
    </row>
    <row r="155" spans="2:65" s="1" customFormat="1" ht="33" customHeight="1" x14ac:dyDescent="0.2">
      <c r="B155" s="28"/>
      <c r="C155" s="146" t="s">
        <v>202</v>
      </c>
      <c r="D155" s="146" t="s">
        <v>163</v>
      </c>
      <c r="E155" s="147" t="s">
        <v>226</v>
      </c>
      <c r="F155" s="148" t="s">
        <v>227</v>
      </c>
      <c r="G155" s="149" t="s">
        <v>171</v>
      </c>
      <c r="H155" s="150">
        <v>133.97800000000001</v>
      </c>
      <c r="I155" s="151"/>
      <c r="J155" s="152">
        <f t="shared" ref="J155:J162" si="15">ROUND(I155*H155,2)</f>
        <v>0</v>
      </c>
      <c r="K155" s="153"/>
      <c r="L155" s="28"/>
      <c r="M155" s="154" t="s">
        <v>1</v>
      </c>
      <c r="N155" s="115" t="s">
        <v>40</v>
      </c>
      <c r="P155" s="155">
        <f t="shared" ref="P155:P162" si="16">O155*H155</f>
        <v>0</v>
      </c>
      <c r="Q155" s="155">
        <v>1.2999999999999999E-4</v>
      </c>
      <c r="R155" s="155">
        <f t="shared" ref="R155:R162" si="17">Q155*H155</f>
        <v>1.7417140000000001E-2</v>
      </c>
      <c r="S155" s="155">
        <v>0</v>
      </c>
      <c r="T155" s="156">
        <f t="shared" ref="T155:T162" si="18">S155*H155</f>
        <v>0</v>
      </c>
      <c r="AR155" s="157" t="s">
        <v>167</v>
      </c>
      <c r="AT155" s="157" t="s">
        <v>163</v>
      </c>
      <c r="AU155" s="157" t="s">
        <v>84</v>
      </c>
      <c r="AY155" s="13" t="s">
        <v>160</v>
      </c>
      <c r="BE155" s="158">
        <f t="shared" ref="BE155:BE162" si="19">IF(N155="základní",J155,0)</f>
        <v>0</v>
      </c>
      <c r="BF155" s="158">
        <f t="shared" ref="BF155:BF162" si="20">IF(N155="snížená",J155,0)</f>
        <v>0</v>
      </c>
      <c r="BG155" s="158">
        <f t="shared" ref="BG155:BG162" si="21">IF(N155="zákl. přenesená",J155,0)</f>
        <v>0</v>
      </c>
      <c r="BH155" s="158">
        <f t="shared" ref="BH155:BH162" si="22">IF(N155="sníž. přenesená",J155,0)</f>
        <v>0</v>
      </c>
      <c r="BI155" s="158">
        <f t="shared" ref="BI155:BI162" si="23">IF(N155="nulová",J155,0)</f>
        <v>0</v>
      </c>
      <c r="BJ155" s="13" t="s">
        <v>82</v>
      </c>
      <c r="BK155" s="158">
        <f t="shared" ref="BK155:BK162" si="24">ROUND(I155*H155,2)</f>
        <v>0</v>
      </c>
      <c r="BL155" s="13" t="s">
        <v>167</v>
      </c>
      <c r="BM155" s="157" t="s">
        <v>637</v>
      </c>
    </row>
    <row r="156" spans="2:65" s="1" customFormat="1" ht="24.15" customHeight="1" x14ac:dyDescent="0.2">
      <c r="B156" s="28"/>
      <c r="C156" s="146" t="s">
        <v>206</v>
      </c>
      <c r="D156" s="146" t="s">
        <v>163</v>
      </c>
      <c r="E156" s="147" t="s">
        <v>230</v>
      </c>
      <c r="F156" s="148" t="s">
        <v>231</v>
      </c>
      <c r="G156" s="149" t="s">
        <v>171</v>
      </c>
      <c r="H156" s="150">
        <v>133.97800000000001</v>
      </c>
      <c r="I156" s="151"/>
      <c r="J156" s="152">
        <f t="shared" si="15"/>
        <v>0</v>
      </c>
      <c r="K156" s="153"/>
      <c r="L156" s="28"/>
      <c r="M156" s="154" t="s">
        <v>1</v>
      </c>
      <c r="N156" s="115" t="s">
        <v>40</v>
      </c>
      <c r="P156" s="155">
        <f t="shared" si="16"/>
        <v>0</v>
      </c>
      <c r="Q156" s="155">
        <v>3.4999999999999997E-5</v>
      </c>
      <c r="R156" s="155">
        <f t="shared" si="17"/>
        <v>4.68923E-3</v>
      </c>
      <c r="S156" s="155">
        <v>0</v>
      </c>
      <c r="T156" s="156">
        <f t="shared" si="18"/>
        <v>0</v>
      </c>
      <c r="AR156" s="157" t="s">
        <v>167</v>
      </c>
      <c r="AT156" s="157" t="s">
        <v>163</v>
      </c>
      <c r="AU156" s="157" t="s">
        <v>84</v>
      </c>
      <c r="AY156" s="13" t="s">
        <v>160</v>
      </c>
      <c r="BE156" s="158">
        <f t="shared" si="19"/>
        <v>0</v>
      </c>
      <c r="BF156" s="158">
        <f t="shared" si="20"/>
        <v>0</v>
      </c>
      <c r="BG156" s="158">
        <f t="shared" si="21"/>
        <v>0</v>
      </c>
      <c r="BH156" s="158">
        <f t="shared" si="22"/>
        <v>0</v>
      </c>
      <c r="BI156" s="158">
        <f t="shared" si="23"/>
        <v>0</v>
      </c>
      <c r="BJ156" s="13" t="s">
        <v>82</v>
      </c>
      <c r="BK156" s="158">
        <f t="shared" si="24"/>
        <v>0</v>
      </c>
      <c r="BL156" s="13" t="s">
        <v>167</v>
      </c>
      <c r="BM156" s="157" t="s">
        <v>638</v>
      </c>
    </row>
    <row r="157" spans="2:65" s="1" customFormat="1" ht="37.75" customHeight="1" x14ac:dyDescent="0.2">
      <c r="B157" s="28"/>
      <c r="C157" s="146" t="s">
        <v>211</v>
      </c>
      <c r="D157" s="146" t="s">
        <v>163</v>
      </c>
      <c r="E157" s="147" t="s">
        <v>242</v>
      </c>
      <c r="F157" s="148" t="s">
        <v>243</v>
      </c>
      <c r="G157" s="149" t="s">
        <v>209</v>
      </c>
      <c r="H157" s="150">
        <v>12.194000000000001</v>
      </c>
      <c r="I157" s="151"/>
      <c r="J157" s="152">
        <f t="shared" si="15"/>
        <v>0</v>
      </c>
      <c r="K157" s="153"/>
      <c r="L157" s="28"/>
      <c r="M157" s="154" t="s">
        <v>1</v>
      </c>
      <c r="N157" s="115" t="s">
        <v>40</v>
      </c>
      <c r="P157" s="155">
        <f t="shared" si="16"/>
        <v>0</v>
      </c>
      <c r="Q157" s="155">
        <v>0</v>
      </c>
      <c r="R157" s="155">
        <f t="shared" si="17"/>
        <v>0</v>
      </c>
      <c r="S157" s="155">
        <v>2.2000000000000002</v>
      </c>
      <c r="T157" s="156">
        <f t="shared" si="18"/>
        <v>26.826800000000006</v>
      </c>
      <c r="AR157" s="157" t="s">
        <v>167</v>
      </c>
      <c r="AT157" s="157" t="s">
        <v>163</v>
      </c>
      <c r="AU157" s="157" t="s">
        <v>84</v>
      </c>
      <c r="AY157" s="13" t="s">
        <v>160</v>
      </c>
      <c r="BE157" s="158">
        <f t="shared" si="19"/>
        <v>0</v>
      </c>
      <c r="BF157" s="158">
        <f t="shared" si="20"/>
        <v>0</v>
      </c>
      <c r="BG157" s="158">
        <f t="shared" si="21"/>
        <v>0</v>
      </c>
      <c r="BH157" s="158">
        <f t="shared" si="22"/>
        <v>0</v>
      </c>
      <c r="BI157" s="158">
        <f t="shared" si="23"/>
        <v>0</v>
      </c>
      <c r="BJ157" s="13" t="s">
        <v>82</v>
      </c>
      <c r="BK157" s="158">
        <f t="shared" si="24"/>
        <v>0</v>
      </c>
      <c r="BL157" s="13" t="s">
        <v>167</v>
      </c>
      <c r="BM157" s="157" t="s">
        <v>639</v>
      </c>
    </row>
    <row r="158" spans="2:65" s="1" customFormat="1" ht="33" customHeight="1" x14ac:dyDescent="0.2">
      <c r="B158" s="28"/>
      <c r="C158" s="146" t="s">
        <v>215</v>
      </c>
      <c r="D158" s="146" t="s">
        <v>163</v>
      </c>
      <c r="E158" s="147" t="s">
        <v>246</v>
      </c>
      <c r="F158" s="148" t="s">
        <v>247</v>
      </c>
      <c r="G158" s="149" t="s">
        <v>209</v>
      </c>
      <c r="H158" s="150">
        <v>12.194000000000001</v>
      </c>
      <c r="I158" s="151"/>
      <c r="J158" s="152">
        <f t="shared" si="15"/>
        <v>0</v>
      </c>
      <c r="K158" s="153"/>
      <c r="L158" s="28"/>
      <c r="M158" s="154" t="s">
        <v>1</v>
      </c>
      <c r="N158" s="115" t="s">
        <v>40</v>
      </c>
      <c r="P158" s="155">
        <f t="shared" si="16"/>
        <v>0</v>
      </c>
      <c r="Q158" s="155">
        <v>0</v>
      </c>
      <c r="R158" s="155">
        <f t="shared" si="17"/>
        <v>0</v>
      </c>
      <c r="S158" s="155">
        <v>4.3999999999999997E-2</v>
      </c>
      <c r="T158" s="156">
        <f t="shared" si="18"/>
        <v>0.53653600000000001</v>
      </c>
      <c r="AR158" s="157" t="s">
        <v>167</v>
      </c>
      <c r="AT158" s="157" t="s">
        <v>163</v>
      </c>
      <c r="AU158" s="157" t="s">
        <v>84</v>
      </c>
      <c r="AY158" s="13" t="s">
        <v>160</v>
      </c>
      <c r="BE158" s="158">
        <f t="shared" si="19"/>
        <v>0</v>
      </c>
      <c r="BF158" s="158">
        <f t="shared" si="20"/>
        <v>0</v>
      </c>
      <c r="BG158" s="158">
        <f t="shared" si="21"/>
        <v>0</v>
      </c>
      <c r="BH158" s="158">
        <f t="shared" si="22"/>
        <v>0</v>
      </c>
      <c r="BI158" s="158">
        <f t="shared" si="23"/>
        <v>0</v>
      </c>
      <c r="BJ158" s="13" t="s">
        <v>82</v>
      </c>
      <c r="BK158" s="158">
        <f t="shared" si="24"/>
        <v>0</v>
      </c>
      <c r="BL158" s="13" t="s">
        <v>167</v>
      </c>
      <c r="BM158" s="157" t="s">
        <v>640</v>
      </c>
    </row>
    <row r="159" spans="2:65" s="1" customFormat="1" ht="24.15" customHeight="1" x14ac:dyDescent="0.2">
      <c r="B159" s="28"/>
      <c r="C159" s="146" t="s">
        <v>220</v>
      </c>
      <c r="D159" s="146" t="s">
        <v>163</v>
      </c>
      <c r="E159" s="147" t="s">
        <v>249</v>
      </c>
      <c r="F159" s="148" t="s">
        <v>250</v>
      </c>
      <c r="G159" s="149" t="s">
        <v>171</v>
      </c>
      <c r="H159" s="150">
        <v>135.49</v>
      </c>
      <c r="I159" s="151"/>
      <c r="J159" s="152">
        <f t="shared" si="15"/>
        <v>0</v>
      </c>
      <c r="K159" s="153"/>
      <c r="L159" s="28"/>
      <c r="M159" s="154" t="s">
        <v>1</v>
      </c>
      <c r="N159" s="115" t="s">
        <v>40</v>
      </c>
      <c r="P159" s="155">
        <f t="shared" si="16"/>
        <v>0</v>
      </c>
      <c r="Q159" s="155">
        <v>0</v>
      </c>
      <c r="R159" s="155">
        <f t="shared" si="17"/>
        <v>0</v>
      </c>
      <c r="S159" s="155">
        <v>5.7000000000000002E-2</v>
      </c>
      <c r="T159" s="156">
        <f t="shared" si="18"/>
        <v>7.7229300000000007</v>
      </c>
      <c r="AR159" s="157" t="s">
        <v>167</v>
      </c>
      <c r="AT159" s="157" t="s">
        <v>163</v>
      </c>
      <c r="AU159" s="157" t="s">
        <v>84</v>
      </c>
      <c r="AY159" s="13" t="s">
        <v>160</v>
      </c>
      <c r="BE159" s="158">
        <f t="shared" si="19"/>
        <v>0</v>
      </c>
      <c r="BF159" s="158">
        <f t="shared" si="20"/>
        <v>0</v>
      </c>
      <c r="BG159" s="158">
        <f t="shared" si="21"/>
        <v>0</v>
      </c>
      <c r="BH159" s="158">
        <f t="shared" si="22"/>
        <v>0</v>
      </c>
      <c r="BI159" s="158">
        <f t="shared" si="23"/>
        <v>0</v>
      </c>
      <c r="BJ159" s="13" t="s">
        <v>82</v>
      </c>
      <c r="BK159" s="158">
        <f t="shared" si="24"/>
        <v>0</v>
      </c>
      <c r="BL159" s="13" t="s">
        <v>167</v>
      </c>
      <c r="BM159" s="157" t="s">
        <v>641</v>
      </c>
    </row>
    <row r="160" spans="2:65" s="1" customFormat="1" ht="21.75" customHeight="1" x14ac:dyDescent="0.2">
      <c r="B160" s="28"/>
      <c r="C160" s="146" t="s">
        <v>8</v>
      </c>
      <c r="D160" s="146" t="s">
        <v>163</v>
      </c>
      <c r="E160" s="147" t="s">
        <v>253</v>
      </c>
      <c r="F160" s="148" t="s">
        <v>254</v>
      </c>
      <c r="G160" s="149" t="s">
        <v>171</v>
      </c>
      <c r="H160" s="150">
        <v>3.6360000000000001</v>
      </c>
      <c r="I160" s="151"/>
      <c r="J160" s="152">
        <f t="shared" si="15"/>
        <v>0</v>
      </c>
      <c r="K160" s="153"/>
      <c r="L160" s="28"/>
      <c r="M160" s="154" t="s">
        <v>1</v>
      </c>
      <c r="N160" s="115" t="s">
        <v>40</v>
      </c>
      <c r="P160" s="155">
        <f t="shared" si="16"/>
        <v>0</v>
      </c>
      <c r="Q160" s="155">
        <v>0</v>
      </c>
      <c r="R160" s="155">
        <f t="shared" si="17"/>
        <v>0</v>
      </c>
      <c r="S160" s="155">
        <v>7.5999999999999998E-2</v>
      </c>
      <c r="T160" s="156">
        <f t="shared" si="18"/>
        <v>0.27633600000000003</v>
      </c>
      <c r="AR160" s="157" t="s">
        <v>167</v>
      </c>
      <c r="AT160" s="157" t="s">
        <v>163</v>
      </c>
      <c r="AU160" s="157" t="s">
        <v>84</v>
      </c>
      <c r="AY160" s="13" t="s">
        <v>160</v>
      </c>
      <c r="BE160" s="158">
        <f t="shared" si="19"/>
        <v>0</v>
      </c>
      <c r="BF160" s="158">
        <f t="shared" si="20"/>
        <v>0</v>
      </c>
      <c r="BG160" s="158">
        <f t="shared" si="21"/>
        <v>0</v>
      </c>
      <c r="BH160" s="158">
        <f t="shared" si="22"/>
        <v>0</v>
      </c>
      <c r="BI160" s="158">
        <f t="shared" si="23"/>
        <v>0</v>
      </c>
      <c r="BJ160" s="13" t="s">
        <v>82</v>
      </c>
      <c r="BK160" s="158">
        <f t="shared" si="24"/>
        <v>0</v>
      </c>
      <c r="BL160" s="13" t="s">
        <v>167</v>
      </c>
      <c r="BM160" s="157" t="s">
        <v>642</v>
      </c>
    </row>
    <row r="161" spans="2:65" s="1" customFormat="1" ht="37.75" customHeight="1" x14ac:dyDescent="0.2">
      <c r="B161" s="28"/>
      <c r="C161" s="146" t="s">
        <v>229</v>
      </c>
      <c r="D161" s="146" t="s">
        <v>163</v>
      </c>
      <c r="E161" s="147" t="s">
        <v>261</v>
      </c>
      <c r="F161" s="148" t="s">
        <v>262</v>
      </c>
      <c r="G161" s="149" t="s">
        <v>171</v>
      </c>
      <c r="H161" s="150">
        <v>135.49</v>
      </c>
      <c r="I161" s="151"/>
      <c r="J161" s="152">
        <f t="shared" si="15"/>
        <v>0</v>
      </c>
      <c r="K161" s="153"/>
      <c r="L161" s="28"/>
      <c r="M161" s="154" t="s">
        <v>1</v>
      </c>
      <c r="N161" s="115" t="s">
        <v>40</v>
      </c>
      <c r="P161" s="155">
        <f t="shared" si="16"/>
        <v>0</v>
      </c>
      <c r="Q161" s="155">
        <v>0</v>
      </c>
      <c r="R161" s="155">
        <f t="shared" si="17"/>
        <v>0</v>
      </c>
      <c r="S161" s="155">
        <v>0.05</v>
      </c>
      <c r="T161" s="156">
        <f t="shared" si="18"/>
        <v>6.7745000000000006</v>
      </c>
      <c r="AR161" s="157" t="s">
        <v>167</v>
      </c>
      <c r="AT161" s="157" t="s">
        <v>163</v>
      </c>
      <c r="AU161" s="157" t="s">
        <v>84</v>
      </c>
      <c r="AY161" s="13" t="s">
        <v>160</v>
      </c>
      <c r="BE161" s="158">
        <f t="shared" si="19"/>
        <v>0</v>
      </c>
      <c r="BF161" s="158">
        <f t="shared" si="20"/>
        <v>0</v>
      </c>
      <c r="BG161" s="158">
        <f t="shared" si="21"/>
        <v>0</v>
      </c>
      <c r="BH161" s="158">
        <f t="shared" si="22"/>
        <v>0</v>
      </c>
      <c r="BI161" s="158">
        <f t="shared" si="23"/>
        <v>0</v>
      </c>
      <c r="BJ161" s="13" t="s">
        <v>82</v>
      </c>
      <c r="BK161" s="158">
        <f t="shared" si="24"/>
        <v>0</v>
      </c>
      <c r="BL161" s="13" t="s">
        <v>167</v>
      </c>
      <c r="BM161" s="157" t="s">
        <v>643</v>
      </c>
    </row>
    <row r="162" spans="2:65" s="1" customFormat="1" ht="37.75" customHeight="1" x14ac:dyDescent="0.2">
      <c r="B162" s="28"/>
      <c r="C162" s="146" t="s">
        <v>233</v>
      </c>
      <c r="D162" s="146" t="s">
        <v>163</v>
      </c>
      <c r="E162" s="147" t="s">
        <v>265</v>
      </c>
      <c r="F162" s="148" t="s">
        <v>266</v>
      </c>
      <c r="G162" s="149" t="s">
        <v>171</v>
      </c>
      <c r="H162" s="150">
        <v>197.375</v>
      </c>
      <c r="I162" s="151"/>
      <c r="J162" s="152">
        <f t="shared" si="15"/>
        <v>0</v>
      </c>
      <c r="K162" s="153"/>
      <c r="L162" s="28"/>
      <c r="M162" s="154" t="s">
        <v>1</v>
      </c>
      <c r="N162" s="115" t="s">
        <v>40</v>
      </c>
      <c r="P162" s="155">
        <f t="shared" si="16"/>
        <v>0</v>
      </c>
      <c r="Q162" s="155">
        <v>0</v>
      </c>
      <c r="R162" s="155">
        <f t="shared" si="17"/>
        <v>0</v>
      </c>
      <c r="S162" s="155">
        <v>4.5999999999999999E-2</v>
      </c>
      <c r="T162" s="156">
        <f t="shared" si="18"/>
        <v>9.07925</v>
      </c>
      <c r="AR162" s="157" t="s">
        <v>167</v>
      </c>
      <c r="AT162" s="157" t="s">
        <v>163</v>
      </c>
      <c r="AU162" s="157" t="s">
        <v>84</v>
      </c>
      <c r="AY162" s="13" t="s">
        <v>160</v>
      </c>
      <c r="BE162" s="158">
        <f t="shared" si="19"/>
        <v>0</v>
      </c>
      <c r="BF162" s="158">
        <f t="shared" si="20"/>
        <v>0</v>
      </c>
      <c r="BG162" s="158">
        <f t="shared" si="21"/>
        <v>0</v>
      </c>
      <c r="BH162" s="158">
        <f t="shared" si="22"/>
        <v>0</v>
      </c>
      <c r="BI162" s="158">
        <f t="shared" si="23"/>
        <v>0</v>
      </c>
      <c r="BJ162" s="13" t="s">
        <v>82</v>
      </c>
      <c r="BK162" s="158">
        <f t="shared" si="24"/>
        <v>0</v>
      </c>
      <c r="BL162" s="13" t="s">
        <v>167</v>
      </c>
      <c r="BM162" s="157" t="s">
        <v>644</v>
      </c>
    </row>
    <row r="163" spans="2:65" s="11" customFormat="1" ht="22.75" customHeight="1" x14ac:dyDescent="0.25">
      <c r="B163" s="134"/>
      <c r="D163" s="135" t="s">
        <v>74</v>
      </c>
      <c r="E163" s="144" t="s">
        <v>272</v>
      </c>
      <c r="F163" s="144" t="s">
        <v>273</v>
      </c>
      <c r="I163" s="137"/>
      <c r="J163" s="145">
        <f>BK163</f>
        <v>0</v>
      </c>
      <c r="L163" s="134"/>
      <c r="M163" s="139"/>
      <c r="P163" s="140">
        <f>SUM(P164:P171)</f>
        <v>0</v>
      </c>
      <c r="R163" s="140">
        <f>SUM(R164:R171)</f>
        <v>0</v>
      </c>
      <c r="T163" s="141">
        <f>SUM(T164:T171)</f>
        <v>0</v>
      </c>
      <c r="AR163" s="135" t="s">
        <v>82</v>
      </c>
      <c r="AT163" s="142" t="s">
        <v>74</v>
      </c>
      <c r="AU163" s="142" t="s">
        <v>82</v>
      </c>
      <c r="AY163" s="135" t="s">
        <v>160</v>
      </c>
      <c r="BK163" s="143">
        <f>SUM(BK164:BK171)</f>
        <v>0</v>
      </c>
    </row>
    <row r="164" spans="2:65" s="1" customFormat="1" ht="24.15" customHeight="1" x14ac:dyDescent="0.2">
      <c r="B164" s="28"/>
      <c r="C164" s="146" t="s">
        <v>237</v>
      </c>
      <c r="D164" s="146" t="s">
        <v>163</v>
      </c>
      <c r="E164" s="147" t="s">
        <v>275</v>
      </c>
      <c r="F164" s="148" t="s">
        <v>276</v>
      </c>
      <c r="G164" s="149" t="s">
        <v>218</v>
      </c>
      <c r="H164" s="150">
        <v>51.271999999999998</v>
      </c>
      <c r="I164" s="151"/>
      <c r="J164" s="152">
        <f>ROUND(I164*H164,2)</f>
        <v>0</v>
      </c>
      <c r="K164" s="153"/>
      <c r="L164" s="28"/>
      <c r="M164" s="154" t="s">
        <v>1</v>
      </c>
      <c r="N164" s="115" t="s">
        <v>40</v>
      </c>
      <c r="P164" s="155">
        <f>O164*H164</f>
        <v>0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AR164" s="157" t="s">
        <v>167</v>
      </c>
      <c r="AT164" s="157" t="s">
        <v>163</v>
      </c>
      <c r="AU164" s="157" t="s">
        <v>84</v>
      </c>
      <c r="AY164" s="13" t="s">
        <v>160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3" t="s">
        <v>82</v>
      </c>
      <c r="BK164" s="158">
        <f>ROUND(I164*H164,2)</f>
        <v>0</v>
      </c>
      <c r="BL164" s="13" t="s">
        <v>167</v>
      </c>
      <c r="BM164" s="157" t="s">
        <v>645</v>
      </c>
    </row>
    <row r="165" spans="2:65" s="1" customFormat="1" ht="24.15" customHeight="1" x14ac:dyDescent="0.2">
      <c r="B165" s="28"/>
      <c r="C165" s="146" t="s">
        <v>241</v>
      </c>
      <c r="D165" s="146" t="s">
        <v>163</v>
      </c>
      <c r="E165" s="147" t="s">
        <v>279</v>
      </c>
      <c r="F165" s="148" t="s">
        <v>280</v>
      </c>
      <c r="G165" s="149" t="s">
        <v>218</v>
      </c>
      <c r="H165" s="150">
        <v>51.271999999999998</v>
      </c>
      <c r="I165" s="151"/>
      <c r="J165" s="152">
        <f>ROUND(I165*H165,2)</f>
        <v>0</v>
      </c>
      <c r="K165" s="153"/>
      <c r="L165" s="28"/>
      <c r="M165" s="154" t="s">
        <v>1</v>
      </c>
      <c r="N165" s="115" t="s">
        <v>40</v>
      </c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AR165" s="157" t="s">
        <v>167</v>
      </c>
      <c r="AT165" s="157" t="s">
        <v>163</v>
      </c>
      <c r="AU165" s="157" t="s">
        <v>84</v>
      </c>
      <c r="AY165" s="13" t="s">
        <v>160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3" t="s">
        <v>82</v>
      </c>
      <c r="BK165" s="158">
        <f>ROUND(I165*H165,2)</f>
        <v>0</v>
      </c>
      <c r="BL165" s="13" t="s">
        <v>167</v>
      </c>
      <c r="BM165" s="157" t="s">
        <v>646</v>
      </c>
    </row>
    <row r="166" spans="2:65" s="1" customFormat="1" ht="24.15" customHeight="1" x14ac:dyDescent="0.2">
      <c r="B166" s="28"/>
      <c r="C166" s="146" t="s">
        <v>245</v>
      </c>
      <c r="D166" s="146" t="s">
        <v>163</v>
      </c>
      <c r="E166" s="147" t="s">
        <v>283</v>
      </c>
      <c r="F166" s="148" t="s">
        <v>284</v>
      </c>
      <c r="G166" s="149" t="s">
        <v>218</v>
      </c>
      <c r="H166" s="150">
        <v>1486.8879999999999</v>
      </c>
      <c r="I166" s="151"/>
      <c r="J166" s="152">
        <f>ROUND(I166*H166,2)</f>
        <v>0</v>
      </c>
      <c r="K166" s="153"/>
      <c r="L166" s="28"/>
      <c r="M166" s="154" t="s">
        <v>1</v>
      </c>
      <c r="N166" s="115" t="s">
        <v>40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167</v>
      </c>
      <c r="AT166" s="157" t="s">
        <v>163</v>
      </c>
      <c r="AU166" s="157" t="s">
        <v>84</v>
      </c>
      <c r="AY166" s="13" t="s">
        <v>160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3" t="s">
        <v>82</v>
      </c>
      <c r="BK166" s="158">
        <f>ROUND(I166*H166,2)</f>
        <v>0</v>
      </c>
      <c r="BL166" s="13" t="s">
        <v>167</v>
      </c>
      <c r="BM166" s="157" t="s">
        <v>647</v>
      </c>
    </row>
    <row r="167" spans="2:65" s="1" customFormat="1" ht="18" x14ac:dyDescent="0.2">
      <c r="B167" s="28"/>
      <c r="D167" s="159" t="s">
        <v>176</v>
      </c>
      <c r="F167" s="160" t="s">
        <v>286</v>
      </c>
      <c r="I167" s="119"/>
      <c r="L167" s="28"/>
      <c r="M167" s="161"/>
      <c r="T167" s="52"/>
      <c r="AT167" s="13" t="s">
        <v>176</v>
      </c>
      <c r="AU167" s="13" t="s">
        <v>84</v>
      </c>
    </row>
    <row r="168" spans="2:65" s="1" customFormat="1" ht="37.75" customHeight="1" x14ac:dyDescent="0.2">
      <c r="B168" s="28"/>
      <c r="C168" s="146" t="s">
        <v>7</v>
      </c>
      <c r="D168" s="146" t="s">
        <v>163</v>
      </c>
      <c r="E168" s="147" t="s">
        <v>288</v>
      </c>
      <c r="F168" s="148" t="s">
        <v>289</v>
      </c>
      <c r="G168" s="149" t="s">
        <v>218</v>
      </c>
      <c r="H168" s="150">
        <v>27.364000000000001</v>
      </c>
      <c r="I168" s="151"/>
      <c r="J168" s="152">
        <f>ROUND(I168*H168,2)</f>
        <v>0</v>
      </c>
      <c r="K168" s="153"/>
      <c r="L168" s="28"/>
      <c r="M168" s="154" t="s">
        <v>1</v>
      </c>
      <c r="N168" s="115" t="s">
        <v>40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167</v>
      </c>
      <c r="AT168" s="157" t="s">
        <v>163</v>
      </c>
      <c r="AU168" s="157" t="s">
        <v>84</v>
      </c>
      <c r="AY168" s="13" t="s">
        <v>160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3" t="s">
        <v>82</v>
      </c>
      <c r="BK168" s="158">
        <f>ROUND(I168*H168,2)</f>
        <v>0</v>
      </c>
      <c r="BL168" s="13" t="s">
        <v>167</v>
      </c>
      <c r="BM168" s="157" t="s">
        <v>648</v>
      </c>
    </row>
    <row r="169" spans="2:65" s="1" customFormat="1" ht="33" customHeight="1" x14ac:dyDescent="0.2">
      <c r="B169" s="28"/>
      <c r="C169" s="146" t="s">
        <v>252</v>
      </c>
      <c r="D169" s="146" t="s">
        <v>163</v>
      </c>
      <c r="E169" s="147" t="s">
        <v>296</v>
      </c>
      <c r="F169" s="148" t="s">
        <v>297</v>
      </c>
      <c r="G169" s="149" t="s">
        <v>218</v>
      </c>
      <c r="H169" s="150">
        <v>7.7229999999999999</v>
      </c>
      <c r="I169" s="151"/>
      <c r="J169" s="152">
        <f>ROUND(I169*H169,2)</f>
        <v>0</v>
      </c>
      <c r="K169" s="153"/>
      <c r="L169" s="28"/>
      <c r="M169" s="154" t="s">
        <v>1</v>
      </c>
      <c r="N169" s="115" t="s">
        <v>40</v>
      </c>
      <c r="P169" s="155">
        <f>O169*H169</f>
        <v>0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AR169" s="157" t="s">
        <v>167</v>
      </c>
      <c r="AT169" s="157" t="s">
        <v>163</v>
      </c>
      <c r="AU169" s="157" t="s">
        <v>84</v>
      </c>
      <c r="AY169" s="13" t="s">
        <v>160</v>
      </c>
      <c r="BE169" s="158">
        <f>IF(N169="základní",J169,0)</f>
        <v>0</v>
      </c>
      <c r="BF169" s="158">
        <f>IF(N169="snížená",J169,0)</f>
        <v>0</v>
      </c>
      <c r="BG169" s="158">
        <f>IF(N169="zákl. přenesená",J169,0)</f>
        <v>0</v>
      </c>
      <c r="BH169" s="158">
        <f>IF(N169="sníž. přenesená",J169,0)</f>
        <v>0</v>
      </c>
      <c r="BI169" s="158">
        <f>IF(N169="nulová",J169,0)</f>
        <v>0</v>
      </c>
      <c r="BJ169" s="13" t="s">
        <v>82</v>
      </c>
      <c r="BK169" s="158">
        <f>ROUND(I169*H169,2)</f>
        <v>0</v>
      </c>
      <c r="BL169" s="13" t="s">
        <v>167</v>
      </c>
      <c r="BM169" s="157" t="s">
        <v>649</v>
      </c>
    </row>
    <row r="170" spans="2:65" s="1" customFormat="1" ht="49" customHeight="1" x14ac:dyDescent="0.2">
      <c r="B170" s="28"/>
      <c r="C170" s="146" t="s">
        <v>256</v>
      </c>
      <c r="D170" s="146" t="s">
        <v>163</v>
      </c>
      <c r="E170" s="147" t="s">
        <v>300</v>
      </c>
      <c r="F170" s="148" t="s">
        <v>301</v>
      </c>
      <c r="G170" s="149" t="s">
        <v>218</v>
      </c>
      <c r="H170" s="150">
        <v>15.91</v>
      </c>
      <c r="I170" s="151"/>
      <c r="J170" s="152">
        <f>ROUND(I170*H170,2)</f>
        <v>0</v>
      </c>
      <c r="K170" s="153"/>
      <c r="L170" s="28"/>
      <c r="M170" s="154" t="s">
        <v>1</v>
      </c>
      <c r="N170" s="115" t="s">
        <v>40</v>
      </c>
      <c r="P170" s="155">
        <f>O170*H170</f>
        <v>0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AR170" s="157" t="s">
        <v>167</v>
      </c>
      <c r="AT170" s="157" t="s">
        <v>163</v>
      </c>
      <c r="AU170" s="157" t="s">
        <v>84</v>
      </c>
      <c r="AY170" s="13" t="s">
        <v>160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3" t="s">
        <v>82</v>
      </c>
      <c r="BK170" s="158">
        <f>ROUND(I170*H170,2)</f>
        <v>0</v>
      </c>
      <c r="BL170" s="13" t="s">
        <v>167</v>
      </c>
      <c r="BM170" s="157" t="s">
        <v>650</v>
      </c>
    </row>
    <row r="171" spans="2:65" s="1" customFormat="1" ht="33" customHeight="1" x14ac:dyDescent="0.2">
      <c r="B171" s="28"/>
      <c r="C171" s="146" t="s">
        <v>260</v>
      </c>
      <c r="D171" s="146" t="s">
        <v>163</v>
      </c>
      <c r="E171" s="147" t="s">
        <v>304</v>
      </c>
      <c r="F171" s="148" t="s">
        <v>305</v>
      </c>
      <c r="G171" s="149" t="s">
        <v>218</v>
      </c>
      <c r="H171" s="150">
        <v>0.27600000000000002</v>
      </c>
      <c r="I171" s="151"/>
      <c r="J171" s="152">
        <f>ROUND(I171*H171,2)</f>
        <v>0</v>
      </c>
      <c r="K171" s="153"/>
      <c r="L171" s="28"/>
      <c r="M171" s="154" t="s">
        <v>1</v>
      </c>
      <c r="N171" s="115" t="s">
        <v>40</v>
      </c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AR171" s="157" t="s">
        <v>167</v>
      </c>
      <c r="AT171" s="157" t="s">
        <v>163</v>
      </c>
      <c r="AU171" s="157" t="s">
        <v>84</v>
      </c>
      <c r="AY171" s="13" t="s">
        <v>160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3" t="s">
        <v>82</v>
      </c>
      <c r="BK171" s="158">
        <f>ROUND(I171*H171,2)</f>
        <v>0</v>
      </c>
      <c r="BL171" s="13" t="s">
        <v>167</v>
      </c>
      <c r="BM171" s="157" t="s">
        <v>651</v>
      </c>
    </row>
    <row r="172" spans="2:65" s="11" customFormat="1" ht="22.75" customHeight="1" x14ac:dyDescent="0.25">
      <c r="B172" s="134"/>
      <c r="D172" s="135" t="s">
        <v>74</v>
      </c>
      <c r="E172" s="144" t="s">
        <v>307</v>
      </c>
      <c r="F172" s="144" t="s">
        <v>308</v>
      </c>
      <c r="I172" s="137"/>
      <c r="J172" s="145">
        <f>BK172</f>
        <v>0</v>
      </c>
      <c r="L172" s="134"/>
      <c r="M172" s="139"/>
      <c r="P172" s="140">
        <f>P173</f>
        <v>0</v>
      </c>
      <c r="R172" s="140">
        <f>R173</f>
        <v>0</v>
      </c>
      <c r="T172" s="141">
        <f>T173</f>
        <v>0</v>
      </c>
      <c r="AR172" s="135" t="s">
        <v>82</v>
      </c>
      <c r="AT172" s="142" t="s">
        <v>74</v>
      </c>
      <c r="AU172" s="142" t="s">
        <v>82</v>
      </c>
      <c r="AY172" s="135" t="s">
        <v>160</v>
      </c>
      <c r="BK172" s="143">
        <f>BK173</f>
        <v>0</v>
      </c>
    </row>
    <row r="173" spans="2:65" s="1" customFormat="1" ht="16.5" customHeight="1" x14ac:dyDescent="0.2">
      <c r="B173" s="28"/>
      <c r="C173" s="146" t="s">
        <v>264</v>
      </c>
      <c r="D173" s="146" t="s">
        <v>163</v>
      </c>
      <c r="E173" s="147" t="s">
        <v>310</v>
      </c>
      <c r="F173" s="148" t="s">
        <v>311</v>
      </c>
      <c r="G173" s="149" t="s">
        <v>218</v>
      </c>
      <c r="H173" s="150">
        <v>25.023</v>
      </c>
      <c r="I173" s="151"/>
      <c r="J173" s="152">
        <f>ROUND(I173*H173,2)</f>
        <v>0</v>
      </c>
      <c r="K173" s="153"/>
      <c r="L173" s="28"/>
      <c r="M173" s="154" t="s">
        <v>1</v>
      </c>
      <c r="N173" s="115" t="s">
        <v>40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57" t="s">
        <v>167</v>
      </c>
      <c r="AT173" s="157" t="s">
        <v>163</v>
      </c>
      <c r="AU173" s="157" t="s">
        <v>84</v>
      </c>
      <c r="AY173" s="13" t="s">
        <v>160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3" t="s">
        <v>82</v>
      </c>
      <c r="BK173" s="158">
        <f>ROUND(I173*H173,2)</f>
        <v>0</v>
      </c>
      <c r="BL173" s="13" t="s">
        <v>167</v>
      </c>
      <c r="BM173" s="157" t="s">
        <v>652</v>
      </c>
    </row>
    <row r="174" spans="2:65" s="11" customFormat="1" ht="25.9" customHeight="1" x14ac:dyDescent="0.35">
      <c r="B174" s="134"/>
      <c r="D174" s="135" t="s">
        <v>74</v>
      </c>
      <c r="E174" s="136" t="s">
        <v>313</v>
      </c>
      <c r="F174" s="136" t="s">
        <v>314</v>
      </c>
      <c r="I174" s="137"/>
      <c r="J174" s="138">
        <f>BK174</f>
        <v>0</v>
      </c>
      <c r="L174" s="134"/>
      <c r="M174" s="139"/>
      <c r="P174" s="140">
        <f>P175+P184+P192+P198+P209+P225</f>
        <v>0</v>
      </c>
      <c r="R174" s="140">
        <f>R175+R184+R192+R198+R209+R225</f>
        <v>7.8760951550199998</v>
      </c>
      <c r="T174" s="141">
        <f>T175+T184+T192+T198+T209+T225</f>
        <v>5.5872599999999994E-2</v>
      </c>
      <c r="AR174" s="135" t="s">
        <v>84</v>
      </c>
      <c r="AT174" s="142" t="s">
        <v>74</v>
      </c>
      <c r="AU174" s="142" t="s">
        <v>75</v>
      </c>
      <c r="AY174" s="135" t="s">
        <v>160</v>
      </c>
      <c r="BK174" s="143">
        <f>BK175+BK184+BK192+BK198+BK209+BK225</f>
        <v>0</v>
      </c>
    </row>
    <row r="175" spans="2:65" s="11" customFormat="1" ht="22.75" customHeight="1" x14ac:dyDescent="0.25">
      <c r="B175" s="134"/>
      <c r="D175" s="135" t="s">
        <v>74</v>
      </c>
      <c r="E175" s="144" t="s">
        <v>315</v>
      </c>
      <c r="F175" s="144" t="s">
        <v>316</v>
      </c>
      <c r="I175" s="137"/>
      <c r="J175" s="145">
        <f>BK175</f>
        <v>0</v>
      </c>
      <c r="L175" s="134"/>
      <c r="M175" s="139"/>
      <c r="P175" s="140">
        <f>SUM(P176:P183)</f>
        <v>0</v>
      </c>
      <c r="R175" s="140">
        <f>SUM(R176:R183)</f>
        <v>1.696608377</v>
      </c>
      <c r="T175" s="141">
        <f>SUM(T176:T183)</f>
        <v>0</v>
      </c>
      <c r="AR175" s="135" t="s">
        <v>84</v>
      </c>
      <c r="AT175" s="142" t="s">
        <v>74</v>
      </c>
      <c r="AU175" s="142" t="s">
        <v>82</v>
      </c>
      <c r="AY175" s="135" t="s">
        <v>160</v>
      </c>
      <c r="BK175" s="143">
        <f>SUM(BK176:BK183)</f>
        <v>0</v>
      </c>
    </row>
    <row r="176" spans="2:65" s="1" customFormat="1" ht="24.15" customHeight="1" x14ac:dyDescent="0.2">
      <c r="B176" s="28"/>
      <c r="C176" s="146" t="s">
        <v>268</v>
      </c>
      <c r="D176" s="146" t="s">
        <v>163</v>
      </c>
      <c r="E176" s="147" t="s">
        <v>318</v>
      </c>
      <c r="F176" s="148" t="s">
        <v>319</v>
      </c>
      <c r="G176" s="149" t="s">
        <v>171</v>
      </c>
      <c r="H176" s="150">
        <v>133.97800000000001</v>
      </c>
      <c r="I176" s="151"/>
      <c r="J176" s="152">
        <f>ROUND(I176*H176,2)</f>
        <v>0</v>
      </c>
      <c r="K176" s="153"/>
      <c r="L176" s="28"/>
      <c r="M176" s="154" t="s">
        <v>1</v>
      </c>
      <c r="N176" s="115" t="s">
        <v>40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AR176" s="157" t="s">
        <v>229</v>
      </c>
      <c r="AT176" s="157" t="s">
        <v>163</v>
      </c>
      <c r="AU176" s="157" t="s">
        <v>84</v>
      </c>
      <c r="AY176" s="13" t="s">
        <v>160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3" t="s">
        <v>82</v>
      </c>
      <c r="BK176" s="158">
        <f>ROUND(I176*H176,2)</f>
        <v>0</v>
      </c>
      <c r="BL176" s="13" t="s">
        <v>229</v>
      </c>
      <c r="BM176" s="157" t="s">
        <v>653</v>
      </c>
    </row>
    <row r="177" spans="2:65" s="1" customFormat="1" ht="16.5" customHeight="1" x14ac:dyDescent="0.2">
      <c r="B177" s="28"/>
      <c r="C177" s="162" t="s">
        <v>274</v>
      </c>
      <c r="D177" s="162" t="s">
        <v>322</v>
      </c>
      <c r="E177" s="163" t="s">
        <v>323</v>
      </c>
      <c r="F177" s="164" t="s">
        <v>324</v>
      </c>
      <c r="G177" s="165" t="s">
        <v>218</v>
      </c>
      <c r="H177" s="166">
        <v>4.3999999999999997E-2</v>
      </c>
      <c r="I177" s="167"/>
      <c r="J177" s="168">
        <f>ROUND(I177*H177,2)</f>
        <v>0</v>
      </c>
      <c r="K177" s="169"/>
      <c r="L177" s="170"/>
      <c r="M177" s="171" t="s">
        <v>1</v>
      </c>
      <c r="N177" s="172" t="s">
        <v>40</v>
      </c>
      <c r="P177" s="155">
        <f>O177*H177</f>
        <v>0</v>
      </c>
      <c r="Q177" s="155">
        <v>1</v>
      </c>
      <c r="R177" s="155">
        <f>Q177*H177</f>
        <v>4.3999999999999997E-2</v>
      </c>
      <c r="S177" s="155">
        <v>0</v>
      </c>
      <c r="T177" s="156">
        <f>S177*H177</f>
        <v>0</v>
      </c>
      <c r="AR177" s="157" t="s">
        <v>295</v>
      </c>
      <c r="AT177" s="157" t="s">
        <v>322</v>
      </c>
      <c r="AU177" s="157" t="s">
        <v>84</v>
      </c>
      <c r="AY177" s="13" t="s">
        <v>160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3" t="s">
        <v>82</v>
      </c>
      <c r="BK177" s="158">
        <f>ROUND(I177*H177,2)</f>
        <v>0</v>
      </c>
      <c r="BL177" s="13" t="s">
        <v>229</v>
      </c>
      <c r="BM177" s="157" t="s">
        <v>654</v>
      </c>
    </row>
    <row r="178" spans="2:65" s="1" customFormat="1" ht="24.15" customHeight="1" x14ac:dyDescent="0.2">
      <c r="B178" s="28"/>
      <c r="C178" s="146" t="s">
        <v>278</v>
      </c>
      <c r="D178" s="146" t="s">
        <v>163</v>
      </c>
      <c r="E178" s="147" t="s">
        <v>327</v>
      </c>
      <c r="F178" s="148" t="s">
        <v>328</v>
      </c>
      <c r="G178" s="149" t="s">
        <v>171</v>
      </c>
      <c r="H178" s="150">
        <v>267.95600000000002</v>
      </c>
      <c r="I178" s="151"/>
      <c r="J178" s="152">
        <f>ROUND(I178*H178,2)</f>
        <v>0</v>
      </c>
      <c r="K178" s="153"/>
      <c r="L178" s="28"/>
      <c r="M178" s="154" t="s">
        <v>1</v>
      </c>
      <c r="N178" s="115" t="s">
        <v>40</v>
      </c>
      <c r="P178" s="155">
        <f>O178*H178</f>
        <v>0</v>
      </c>
      <c r="Q178" s="155">
        <v>3.9825E-4</v>
      </c>
      <c r="R178" s="155">
        <f>Q178*H178</f>
        <v>0.106713477</v>
      </c>
      <c r="S178" s="155">
        <v>0</v>
      </c>
      <c r="T178" s="156">
        <f>S178*H178</f>
        <v>0</v>
      </c>
      <c r="AR178" s="157" t="s">
        <v>229</v>
      </c>
      <c r="AT178" s="157" t="s">
        <v>163</v>
      </c>
      <c r="AU178" s="157" t="s">
        <v>84</v>
      </c>
      <c r="AY178" s="13" t="s">
        <v>160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3" t="s">
        <v>82</v>
      </c>
      <c r="BK178" s="158">
        <f>ROUND(I178*H178,2)</f>
        <v>0</v>
      </c>
      <c r="BL178" s="13" t="s">
        <v>229</v>
      </c>
      <c r="BM178" s="157" t="s">
        <v>655</v>
      </c>
    </row>
    <row r="179" spans="2:65" s="1" customFormat="1" ht="18" x14ac:dyDescent="0.2">
      <c r="B179" s="28"/>
      <c r="D179" s="159" t="s">
        <v>176</v>
      </c>
      <c r="F179" s="160" t="s">
        <v>330</v>
      </c>
      <c r="I179" s="119"/>
      <c r="L179" s="28"/>
      <c r="M179" s="161"/>
      <c r="T179" s="52"/>
      <c r="AT179" s="13" t="s">
        <v>176</v>
      </c>
      <c r="AU179" s="13" t="s">
        <v>84</v>
      </c>
    </row>
    <row r="180" spans="2:65" s="1" customFormat="1" ht="37.75" customHeight="1" x14ac:dyDescent="0.2">
      <c r="B180" s="28"/>
      <c r="C180" s="162" t="s">
        <v>282</v>
      </c>
      <c r="D180" s="162" t="s">
        <v>322</v>
      </c>
      <c r="E180" s="163" t="s">
        <v>332</v>
      </c>
      <c r="F180" s="164" t="s">
        <v>333</v>
      </c>
      <c r="G180" s="165" t="s">
        <v>171</v>
      </c>
      <c r="H180" s="166">
        <v>156.15100000000001</v>
      </c>
      <c r="I180" s="167"/>
      <c r="J180" s="168">
        <f>ROUND(I180*H180,2)</f>
        <v>0</v>
      </c>
      <c r="K180" s="169"/>
      <c r="L180" s="170"/>
      <c r="M180" s="171" t="s">
        <v>1</v>
      </c>
      <c r="N180" s="172" t="s">
        <v>40</v>
      </c>
      <c r="P180" s="155">
        <f>O180*H180</f>
        <v>0</v>
      </c>
      <c r="Q180" s="155">
        <v>4.4999999999999997E-3</v>
      </c>
      <c r="R180" s="155">
        <f>Q180*H180</f>
        <v>0.70267950000000001</v>
      </c>
      <c r="S180" s="155">
        <v>0</v>
      </c>
      <c r="T180" s="156">
        <f>S180*H180</f>
        <v>0</v>
      </c>
      <c r="AR180" s="157" t="s">
        <v>295</v>
      </c>
      <c r="AT180" s="157" t="s">
        <v>322</v>
      </c>
      <c r="AU180" s="157" t="s">
        <v>84</v>
      </c>
      <c r="AY180" s="13" t="s">
        <v>160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3" t="s">
        <v>82</v>
      </c>
      <c r="BK180" s="158">
        <f>ROUND(I180*H180,2)</f>
        <v>0</v>
      </c>
      <c r="BL180" s="13" t="s">
        <v>229</v>
      </c>
      <c r="BM180" s="157" t="s">
        <v>656</v>
      </c>
    </row>
    <row r="181" spans="2:65" s="1" customFormat="1" ht="44.25" customHeight="1" x14ac:dyDescent="0.2">
      <c r="B181" s="28"/>
      <c r="C181" s="162" t="s">
        <v>287</v>
      </c>
      <c r="D181" s="162" t="s">
        <v>322</v>
      </c>
      <c r="E181" s="163" t="s">
        <v>336</v>
      </c>
      <c r="F181" s="164" t="s">
        <v>337</v>
      </c>
      <c r="G181" s="165" t="s">
        <v>171</v>
      </c>
      <c r="H181" s="166">
        <v>156.15100000000001</v>
      </c>
      <c r="I181" s="167"/>
      <c r="J181" s="168">
        <f>ROUND(I181*H181,2)</f>
        <v>0</v>
      </c>
      <c r="K181" s="169"/>
      <c r="L181" s="170"/>
      <c r="M181" s="171" t="s">
        <v>1</v>
      </c>
      <c r="N181" s="172" t="s">
        <v>40</v>
      </c>
      <c r="P181" s="155">
        <f>O181*H181</f>
        <v>0</v>
      </c>
      <c r="Q181" s="155">
        <v>5.4000000000000003E-3</v>
      </c>
      <c r="R181" s="155">
        <f>Q181*H181</f>
        <v>0.84321540000000006</v>
      </c>
      <c r="S181" s="155">
        <v>0</v>
      </c>
      <c r="T181" s="156">
        <f>S181*H181</f>
        <v>0</v>
      </c>
      <c r="AR181" s="157" t="s">
        <v>295</v>
      </c>
      <c r="AT181" s="157" t="s">
        <v>322</v>
      </c>
      <c r="AU181" s="157" t="s">
        <v>84</v>
      </c>
      <c r="AY181" s="13" t="s">
        <v>160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3" t="s">
        <v>82</v>
      </c>
      <c r="BK181" s="158">
        <f>ROUND(I181*H181,2)</f>
        <v>0</v>
      </c>
      <c r="BL181" s="13" t="s">
        <v>229</v>
      </c>
      <c r="BM181" s="157" t="s">
        <v>657</v>
      </c>
    </row>
    <row r="182" spans="2:65" s="1" customFormat="1" ht="24.15" customHeight="1" x14ac:dyDescent="0.2">
      <c r="B182" s="28"/>
      <c r="C182" s="146" t="s">
        <v>291</v>
      </c>
      <c r="D182" s="146" t="s">
        <v>163</v>
      </c>
      <c r="E182" s="147" t="s">
        <v>340</v>
      </c>
      <c r="F182" s="148" t="s">
        <v>341</v>
      </c>
      <c r="G182" s="149" t="s">
        <v>218</v>
      </c>
      <c r="H182" s="150">
        <v>1.6970000000000001</v>
      </c>
      <c r="I182" s="151"/>
      <c r="J182" s="152">
        <f>ROUND(I182*H182,2)</f>
        <v>0</v>
      </c>
      <c r="K182" s="153"/>
      <c r="L182" s="28"/>
      <c r="M182" s="154" t="s">
        <v>1</v>
      </c>
      <c r="N182" s="115" t="s">
        <v>40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229</v>
      </c>
      <c r="AT182" s="157" t="s">
        <v>163</v>
      </c>
      <c r="AU182" s="157" t="s">
        <v>84</v>
      </c>
      <c r="AY182" s="13" t="s">
        <v>160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3" t="s">
        <v>82</v>
      </c>
      <c r="BK182" s="158">
        <f>ROUND(I182*H182,2)</f>
        <v>0</v>
      </c>
      <c r="BL182" s="13" t="s">
        <v>229</v>
      </c>
      <c r="BM182" s="157" t="s">
        <v>658</v>
      </c>
    </row>
    <row r="183" spans="2:65" s="1" customFormat="1" ht="24.15" customHeight="1" x14ac:dyDescent="0.2">
      <c r="B183" s="28"/>
      <c r="C183" s="146" t="s">
        <v>295</v>
      </c>
      <c r="D183" s="146" t="s">
        <v>163</v>
      </c>
      <c r="E183" s="147" t="s">
        <v>344</v>
      </c>
      <c r="F183" s="148" t="s">
        <v>345</v>
      </c>
      <c r="G183" s="149" t="s">
        <v>218</v>
      </c>
      <c r="H183" s="150">
        <v>1.6970000000000001</v>
      </c>
      <c r="I183" s="151"/>
      <c r="J183" s="152">
        <f>ROUND(I183*H183,2)</f>
        <v>0</v>
      </c>
      <c r="K183" s="153"/>
      <c r="L183" s="28"/>
      <c r="M183" s="154" t="s">
        <v>1</v>
      </c>
      <c r="N183" s="115" t="s">
        <v>40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AR183" s="157" t="s">
        <v>229</v>
      </c>
      <c r="AT183" s="157" t="s">
        <v>163</v>
      </c>
      <c r="AU183" s="157" t="s">
        <v>84</v>
      </c>
      <c r="AY183" s="13" t="s">
        <v>160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3" t="s">
        <v>82</v>
      </c>
      <c r="BK183" s="158">
        <f>ROUND(I183*H183,2)</f>
        <v>0</v>
      </c>
      <c r="BL183" s="13" t="s">
        <v>229</v>
      </c>
      <c r="BM183" s="157" t="s">
        <v>659</v>
      </c>
    </row>
    <row r="184" spans="2:65" s="11" customFormat="1" ht="22.75" customHeight="1" x14ac:dyDescent="0.25">
      <c r="B184" s="134"/>
      <c r="D184" s="135" t="s">
        <v>74</v>
      </c>
      <c r="E184" s="144" t="s">
        <v>347</v>
      </c>
      <c r="F184" s="144" t="s">
        <v>348</v>
      </c>
      <c r="I184" s="137"/>
      <c r="J184" s="145">
        <f>BK184</f>
        <v>0</v>
      </c>
      <c r="L184" s="134"/>
      <c r="M184" s="139"/>
      <c r="P184" s="140">
        <f>SUM(P185:P191)</f>
        <v>0</v>
      </c>
      <c r="R184" s="140">
        <f>SUM(R185:R191)</f>
        <v>0.19097149999999999</v>
      </c>
      <c r="T184" s="141">
        <f>SUM(T185:T191)</f>
        <v>0</v>
      </c>
      <c r="AR184" s="135" t="s">
        <v>84</v>
      </c>
      <c r="AT184" s="142" t="s">
        <v>74</v>
      </c>
      <c r="AU184" s="142" t="s">
        <v>82</v>
      </c>
      <c r="AY184" s="135" t="s">
        <v>160</v>
      </c>
      <c r="BK184" s="143">
        <f>SUM(BK185:BK191)</f>
        <v>0</v>
      </c>
    </row>
    <row r="185" spans="2:65" s="1" customFormat="1" ht="24.15" customHeight="1" x14ac:dyDescent="0.2">
      <c r="B185" s="28"/>
      <c r="C185" s="146" t="s">
        <v>299</v>
      </c>
      <c r="D185" s="146" t="s">
        <v>163</v>
      </c>
      <c r="E185" s="147" t="s">
        <v>350</v>
      </c>
      <c r="F185" s="148" t="s">
        <v>351</v>
      </c>
      <c r="G185" s="149" t="s">
        <v>171</v>
      </c>
      <c r="H185" s="150">
        <v>133.97800000000001</v>
      </c>
      <c r="I185" s="151"/>
      <c r="J185" s="152">
        <f t="shared" ref="J185:J191" si="25">ROUND(I185*H185,2)</f>
        <v>0</v>
      </c>
      <c r="K185" s="153"/>
      <c r="L185" s="28"/>
      <c r="M185" s="154" t="s">
        <v>1</v>
      </c>
      <c r="N185" s="115" t="s">
        <v>40</v>
      </c>
      <c r="P185" s="155">
        <f t="shared" ref="P185:P191" si="26">O185*H185</f>
        <v>0</v>
      </c>
      <c r="Q185" s="155">
        <v>0</v>
      </c>
      <c r="R185" s="155">
        <f t="shared" ref="R185:R191" si="27">Q185*H185</f>
        <v>0</v>
      </c>
      <c r="S185" s="155">
        <v>0</v>
      </c>
      <c r="T185" s="156">
        <f t="shared" ref="T185:T191" si="28">S185*H185</f>
        <v>0</v>
      </c>
      <c r="AR185" s="157" t="s">
        <v>229</v>
      </c>
      <c r="AT185" s="157" t="s">
        <v>163</v>
      </c>
      <c r="AU185" s="157" t="s">
        <v>84</v>
      </c>
      <c r="AY185" s="13" t="s">
        <v>160</v>
      </c>
      <c r="BE185" s="158">
        <f t="shared" ref="BE185:BE191" si="29">IF(N185="základní",J185,0)</f>
        <v>0</v>
      </c>
      <c r="BF185" s="158">
        <f t="shared" ref="BF185:BF191" si="30">IF(N185="snížená",J185,0)</f>
        <v>0</v>
      </c>
      <c r="BG185" s="158">
        <f t="shared" ref="BG185:BG191" si="31">IF(N185="zákl. přenesená",J185,0)</f>
        <v>0</v>
      </c>
      <c r="BH185" s="158">
        <f t="shared" ref="BH185:BH191" si="32">IF(N185="sníž. přenesená",J185,0)</f>
        <v>0</v>
      </c>
      <c r="BI185" s="158">
        <f t="shared" ref="BI185:BI191" si="33">IF(N185="nulová",J185,0)</f>
        <v>0</v>
      </c>
      <c r="BJ185" s="13" t="s">
        <v>82</v>
      </c>
      <c r="BK185" s="158">
        <f t="shared" ref="BK185:BK191" si="34">ROUND(I185*H185,2)</f>
        <v>0</v>
      </c>
      <c r="BL185" s="13" t="s">
        <v>229</v>
      </c>
      <c r="BM185" s="157" t="s">
        <v>660</v>
      </c>
    </row>
    <row r="186" spans="2:65" s="1" customFormat="1" ht="24.15" customHeight="1" x14ac:dyDescent="0.2">
      <c r="B186" s="28"/>
      <c r="C186" s="162" t="s">
        <v>303</v>
      </c>
      <c r="D186" s="162" t="s">
        <v>322</v>
      </c>
      <c r="E186" s="163" t="s">
        <v>354</v>
      </c>
      <c r="F186" s="164" t="s">
        <v>355</v>
      </c>
      <c r="G186" s="165" t="s">
        <v>171</v>
      </c>
      <c r="H186" s="166">
        <v>131.63900000000001</v>
      </c>
      <c r="I186" s="167"/>
      <c r="J186" s="168">
        <f t="shared" si="25"/>
        <v>0</v>
      </c>
      <c r="K186" s="169"/>
      <c r="L186" s="170"/>
      <c r="M186" s="171" t="s">
        <v>1</v>
      </c>
      <c r="N186" s="172" t="s">
        <v>40</v>
      </c>
      <c r="P186" s="155">
        <f t="shared" si="26"/>
        <v>0</v>
      </c>
      <c r="Q186" s="155">
        <v>8.9999999999999998E-4</v>
      </c>
      <c r="R186" s="155">
        <f t="shared" si="27"/>
        <v>0.1184751</v>
      </c>
      <c r="S186" s="155">
        <v>0</v>
      </c>
      <c r="T186" s="156">
        <f t="shared" si="28"/>
        <v>0</v>
      </c>
      <c r="AR186" s="157" t="s">
        <v>295</v>
      </c>
      <c r="AT186" s="157" t="s">
        <v>322</v>
      </c>
      <c r="AU186" s="157" t="s">
        <v>84</v>
      </c>
      <c r="AY186" s="13" t="s">
        <v>160</v>
      </c>
      <c r="BE186" s="158">
        <f t="shared" si="29"/>
        <v>0</v>
      </c>
      <c r="BF186" s="158">
        <f t="shared" si="30"/>
        <v>0</v>
      </c>
      <c r="BG186" s="158">
        <f t="shared" si="31"/>
        <v>0</v>
      </c>
      <c r="BH186" s="158">
        <f t="shared" si="32"/>
        <v>0</v>
      </c>
      <c r="BI186" s="158">
        <f t="shared" si="33"/>
        <v>0</v>
      </c>
      <c r="BJ186" s="13" t="s">
        <v>82</v>
      </c>
      <c r="BK186" s="158">
        <f t="shared" si="34"/>
        <v>0</v>
      </c>
      <c r="BL186" s="13" t="s">
        <v>229</v>
      </c>
      <c r="BM186" s="157" t="s">
        <v>661</v>
      </c>
    </row>
    <row r="187" spans="2:65" s="1" customFormat="1" ht="24.15" customHeight="1" x14ac:dyDescent="0.2">
      <c r="B187" s="28"/>
      <c r="C187" s="162" t="s">
        <v>309</v>
      </c>
      <c r="D187" s="162" t="s">
        <v>322</v>
      </c>
      <c r="E187" s="163" t="s">
        <v>662</v>
      </c>
      <c r="F187" s="164" t="s">
        <v>663</v>
      </c>
      <c r="G187" s="165" t="s">
        <v>171</v>
      </c>
      <c r="H187" s="166">
        <v>5.0179999999999998</v>
      </c>
      <c r="I187" s="167"/>
      <c r="J187" s="168">
        <f t="shared" si="25"/>
        <v>0</v>
      </c>
      <c r="K187" s="169"/>
      <c r="L187" s="170"/>
      <c r="M187" s="171" t="s">
        <v>1</v>
      </c>
      <c r="N187" s="172" t="s">
        <v>40</v>
      </c>
      <c r="P187" s="155">
        <f t="shared" si="26"/>
        <v>0</v>
      </c>
      <c r="Q187" s="155">
        <v>2E-3</v>
      </c>
      <c r="R187" s="155">
        <f t="shared" si="27"/>
        <v>1.0036E-2</v>
      </c>
      <c r="S187" s="155">
        <v>0</v>
      </c>
      <c r="T187" s="156">
        <f t="shared" si="28"/>
        <v>0</v>
      </c>
      <c r="AR187" s="157" t="s">
        <v>295</v>
      </c>
      <c r="AT187" s="157" t="s">
        <v>322</v>
      </c>
      <c r="AU187" s="157" t="s">
        <v>84</v>
      </c>
      <c r="AY187" s="13" t="s">
        <v>160</v>
      </c>
      <c r="BE187" s="158">
        <f t="shared" si="29"/>
        <v>0</v>
      </c>
      <c r="BF187" s="158">
        <f t="shared" si="30"/>
        <v>0</v>
      </c>
      <c r="BG187" s="158">
        <f t="shared" si="31"/>
        <v>0</v>
      </c>
      <c r="BH187" s="158">
        <f t="shared" si="32"/>
        <v>0</v>
      </c>
      <c r="BI187" s="158">
        <f t="shared" si="33"/>
        <v>0</v>
      </c>
      <c r="BJ187" s="13" t="s">
        <v>82</v>
      </c>
      <c r="BK187" s="158">
        <f t="shared" si="34"/>
        <v>0</v>
      </c>
      <c r="BL187" s="13" t="s">
        <v>229</v>
      </c>
      <c r="BM187" s="157" t="s">
        <v>664</v>
      </c>
    </row>
    <row r="188" spans="2:65" s="1" customFormat="1" ht="24.15" customHeight="1" x14ac:dyDescent="0.2">
      <c r="B188" s="28"/>
      <c r="C188" s="146" t="s">
        <v>317</v>
      </c>
      <c r="D188" s="146" t="s">
        <v>163</v>
      </c>
      <c r="E188" s="147" t="s">
        <v>358</v>
      </c>
      <c r="F188" s="148" t="s">
        <v>359</v>
      </c>
      <c r="G188" s="149" t="s">
        <v>171</v>
      </c>
      <c r="H188" s="150">
        <v>133.97800000000001</v>
      </c>
      <c r="I188" s="151"/>
      <c r="J188" s="152">
        <f t="shared" si="25"/>
        <v>0</v>
      </c>
      <c r="K188" s="153"/>
      <c r="L188" s="28"/>
      <c r="M188" s="154" t="s">
        <v>1</v>
      </c>
      <c r="N188" s="115" t="s">
        <v>40</v>
      </c>
      <c r="P188" s="155">
        <f t="shared" si="26"/>
        <v>0</v>
      </c>
      <c r="Q188" s="155">
        <v>0</v>
      </c>
      <c r="R188" s="155">
        <f t="shared" si="27"/>
        <v>0</v>
      </c>
      <c r="S188" s="155">
        <v>0</v>
      </c>
      <c r="T188" s="156">
        <f t="shared" si="28"/>
        <v>0</v>
      </c>
      <c r="AR188" s="157" t="s">
        <v>229</v>
      </c>
      <c r="AT188" s="157" t="s">
        <v>163</v>
      </c>
      <c r="AU188" s="157" t="s">
        <v>84</v>
      </c>
      <c r="AY188" s="13" t="s">
        <v>160</v>
      </c>
      <c r="BE188" s="158">
        <f t="shared" si="29"/>
        <v>0</v>
      </c>
      <c r="BF188" s="158">
        <f t="shared" si="30"/>
        <v>0</v>
      </c>
      <c r="BG188" s="158">
        <f t="shared" si="31"/>
        <v>0</v>
      </c>
      <c r="BH188" s="158">
        <f t="shared" si="32"/>
        <v>0</v>
      </c>
      <c r="BI188" s="158">
        <f t="shared" si="33"/>
        <v>0</v>
      </c>
      <c r="BJ188" s="13" t="s">
        <v>82</v>
      </c>
      <c r="BK188" s="158">
        <f t="shared" si="34"/>
        <v>0</v>
      </c>
      <c r="BL188" s="13" t="s">
        <v>229</v>
      </c>
      <c r="BM188" s="157" t="s">
        <v>665</v>
      </c>
    </row>
    <row r="189" spans="2:65" s="1" customFormat="1" ht="16.5" customHeight="1" x14ac:dyDescent="0.2">
      <c r="B189" s="28"/>
      <c r="C189" s="162" t="s">
        <v>321</v>
      </c>
      <c r="D189" s="162" t="s">
        <v>322</v>
      </c>
      <c r="E189" s="163" t="s">
        <v>362</v>
      </c>
      <c r="F189" s="164" t="s">
        <v>363</v>
      </c>
      <c r="G189" s="165" t="s">
        <v>171</v>
      </c>
      <c r="H189" s="166">
        <v>156.15100000000001</v>
      </c>
      <c r="I189" s="167"/>
      <c r="J189" s="168">
        <f t="shared" si="25"/>
        <v>0</v>
      </c>
      <c r="K189" s="169"/>
      <c r="L189" s="170"/>
      <c r="M189" s="171" t="s">
        <v>1</v>
      </c>
      <c r="N189" s="172" t="s">
        <v>40</v>
      </c>
      <c r="P189" s="155">
        <f t="shared" si="26"/>
        <v>0</v>
      </c>
      <c r="Q189" s="155">
        <v>4.0000000000000002E-4</v>
      </c>
      <c r="R189" s="155">
        <f t="shared" si="27"/>
        <v>6.2460400000000006E-2</v>
      </c>
      <c r="S189" s="155">
        <v>0</v>
      </c>
      <c r="T189" s="156">
        <f t="shared" si="28"/>
        <v>0</v>
      </c>
      <c r="AR189" s="157" t="s">
        <v>295</v>
      </c>
      <c r="AT189" s="157" t="s">
        <v>322</v>
      </c>
      <c r="AU189" s="157" t="s">
        <v>84</v>
      </c>
      <c r="AY189" s="13" t="s">
        <v>160</v>
      </c>
      <c r="BE189" s="158">
        <f t="shared" si="29"/>
        <v>0</v>
      </c>
      <c r="BF189" s="158">
        <f t="shared" si="30"/>
        <v>0</v>
      </c>
      <c r="BG189" s="158">
        <f t="shared" si="31"/>
        <v>0</v>
      </c>
      <c r="BH189" s="158">
        <f t="shared" si="32"/>
        <v>0</v>
      </c>
      <c r="BI189" s="158">
        <f t="shared" si="33"/>
        <v>0</v>
      </c>
      <c r="BJ189" s="13" t="s">
        <v>82</v>
      </c>
      <c r="BK189" s="158">
        <f t="shared" si="34"/>
        <v>0</v>
      </c>
      <c r="BL189" s="13" t="s">
        <v>229</v>
      </c>
      <c r="BM189" s="157" t="s">
        <v>666</v>
      </c>
    </row>
    <row r="190" spans="2:65" s="1" customFormat="1" ht="24.15" customHeight="1" x14ac:dyDescent="0.2">
      <c r="B190" s="28"/>
      <c r="C190" s="146" t="s">
        <v>326</v>
      </c>
      <c r="D190" s="146" t="s">
        <v>163</v>
      </c>
      <c r="E190" s="147" t="s">
        <v>366</v>
      </c>
      <c r="F190" s="148" t="s">
        <v>367</v>
      </c>
      <c r="G190" s="149" t="s">
        <v>218</v>
      </c>
      <c r="H190" s="150">
        <v>0.191</v>
      </c>
      <c r="I190" s="151"/>
      <c r="J190" s="152">
        <f t="shared" si="25"/>
        <v>0</v>
      </c>
      <c r="K190" s="153"/>
      <c r="L190" s="28"/>
      <c r="M190" s="154" t="s">
        <v>1</v>
      </c>
      <c r="N190" s="115" t="s">
        <v>40</v>
      </c>
      <c r="P190" s="155">
        <f t="shared" si="26"/>
        <v>0</v>
      </c>
      <c r="Q190" s="155">
        <v>0</v>
      </c>
      <c r="R190" s="155">
        <f t="shared" si="27"/>
        <v>0</v>
      </c>
      <c r="S190" s="155">
        <v>0</v>
      </c>
      <c r="T190" s="156">
        <f t="shared" si="28"/>
        <v>0</v>
      </c>
      <c r="AR190" s="157" t="s">
        <v>229</v>
      </c>
      <c r="AT190" s="157" t="s">
        <v>163</v>
      </c>
      <c r="AU190" s="157" t="s">
        <v>84</v>
      </c>
      <c r="AY190" s="13" t="s">
        <v>160</v>
      </c>
      <c r="BE190" s="158">
        <f t="shared" si="29"/>
        <v>0</v>
      </c>
      <c r="BF190" s="158">
        <f t="shared" si="30"/>
        <v>0</v>
      </c>
      <c r="BG190" s="158">
        <f t="shared" si="31"/>
        <v>0</v>
      </c>
      <c r="BH190" s="158">
        <f t="shared" si="32"/>
        <v>0</v>
      </c>
      <c r="BI190" s="158">
        <f t="shared" si="33"/>
        <v>0</v>
      </c>
      <c r="BJ190" s="13" t="s">
        <v>82</v>
      </c>
      <c r="BK190" s="158">
        <f t="shared" si="34"/>
        <v>0</v>
      </c>
      <c r="BL190" s="13" t="s">
        <v>229</v>
      </c>
      <c r="BM190" s="157" t="s">
        <v>667</v>
      </c>
    </row>
    <row r="191" spans="2:65" s="1" customFormat="1" ht="24.15" customHeight="1" x14ac:dyDescent="0.2">
      <c r="B191" s="28"/>
      <c r="C191" s="146" t="s">
        <v>331</v>
      </c>
      <c r="D191" s="146" t="s">
        <v>163</v>
      </c>
      <c r="E191" s="147" t="s">
        <v>370</v>
      </c>
      <c r="F191" s="148" t="s">
        <v>371</v>
      </c>
      <c r="G191" s="149" t="s">
        <v>218</v>
      </c>
      <c r="H191" s="150">
        <v>0.191</v>
      </c>
      <c r="I191" s="151"/>
      <c r="J191" s="152">
        <f t="shared" si="25"/>
        <v>0</v>
      </c>
      <c r="K191" s="153"/>
      <c r="L191" s="28"/>
      <c r="M191" s="154" t="s">
        <v>1</v>
      </c>
      <c r="N191" s="115" t="s">
        <v>40</v>
      </c>
      <c r="P191" s="155">
        <f t="shared" si="26"/>
        <v>0</v>
      </c>
      <c r="Q191" s="155">
        <v>0</v>
      </c>
      <c r="R191" s="155">
        <f t="shared" si="27"/>
        <v>0</v>
      </c>
      <c r="S191" s="155">
        <v>0</v>
      </c>
      <c r="T191" s="156">
        <f t="shared" si="28"/>
        <v>0</v>
      </c>
      <c r="AR191" s="157" t="s">
        <v>229</v>
      </c>
      <c r="AT191" s="157" t="s">
        <v>163</v>
      </c>
      <c r="AU191" s="157" t="s">
        <v>84</v>
      </c>
      <c r="AY191" s="13" t="s">
        <v>160</v>
      </c>
      <c r="BE191" s="158">
        <f t="shared" si="29"/>
        <v>0</v>
      </c>
      <c r="BF191" s="158">
        <f t="shared" si="30"/>
        <v>0</v>
      </c>
      <c r="BG191" s="158">
        <f t="shared" si="31"/>
        <v>0</v>
      </c>
      <c r="BH191" s="158">
        <f t="shared" si="32"/>
        <v>0</v>
      </c>
      <c r="BI191" s="158">
        <f t="shared" si="33"/>
        <v>0</v>
      </c>
      <c r="BJ191" s="13" t="s">
        <v>82</v>
      </c>
      <c r="BK191" s="158">
        <f t="shared" si="34"/>
        <v>0</v>
      </c>
      <c r="BL191" s="13" t="s">
        <v>229</v>
      </c>
      <c r="BM191" s="157" t="s">
        <v>668</v>
      </c>
    </row>
    <row r="192" spans="2:65" s="11" customFormat="1" ht="22.75" customHeight="1" x14ac:dyDescent="0.25">
      <c r="B192" s="134"/>
      <c r="D192" s="135" t="s">
        <v>74</v>
      </c>
      <c r="E192" s="144" t="s">
        <v>669</v>
      </c>
      <c r="F192" s="144" t="s">
        <v>670</v>
      </c>
      <c r="I192" s="137"/>
      <c r="J192" s="145">
        <f>BK192</f>
        <v>0</v>
      </c>
      <c r="L192" s="134"/>
      <c r="M192" s="139"/>
      <c r="P192" s="140">
        <f>SUM(P193:P197)</f>
        <v>0</v>
      </c>
      <c r="R192" s="140">
        <f>SUM(R193:R197)</f>
        <v>0.84594927549999999</v>
      </c>
      <c r="T192" s="141">
        <f>SUM(T193:T197)</f>
        <v>0</v>
      </c>
      <c r="AR192" s="135" t="s">
        <v>84</v>
      </c>
      <c r="AT192" s="142" t="s">
        <v>74</v>
      </c>
      <c r="AU192" s="142" t="s">
        <v>82</v>
      </c>
      <c r="AY192" s="135" t="s">
        <v>160</v>
      </c>
      <c r="BK192" s="143">
        <f>SUM(BK193:BK197)</f>
        <v>0</v>
      </c>
    </row>
    <row r="193" spans="2:65" s="1" customFormat="1" ht="33" customHeight="1" x14ac:dyDescent="0.2">
      <c r="B193" s="28"/>
      <c r="C193" s="146" t="s">
        <v>335</v>
      </c>
      <c r="D193" s="146" t="s">
        <v>163</v>
      </c>
      <c r="E193" s="147" t="s">
        <v>671</v>
      </c>
      <c r="F193" s="148" t="s">
        <v>672</v>
      </c>
      <c r="G193" s="149" t="s">
        <v>171</v>
      </c>
      <c r="H193" s="150">
        <v>27.582999999999998</v>
      </c>
      <c r="I193" s="151"/>
      <c r="J193" s="152">
        <f>ROUND(I193*H193,2)</f>
        <v>0</v>
      </c>
      <c r="K193" s="153"/>
      <c r="L193" s="28"/>
      <c r="M193" s="154" t="s">
        <v>1</v>
      </c>
      <c r="N193" s="115" t="s">
        <v>40</v>
      </c>
      <c r="P193" s="155">
        <f>O193*H193</f>
        <v>0</v>
      </c>
      <c r="Q193" s="155">
        <v>3.05285E-2</v>
      </c>
      <c r="R193" s="155">
        <f>Q193*H193</f>
        <v>0.84206761549999998</v>
      </c>
      <c r="S193" s="155">
        <v>0</v>
      </c>
      <c r="T193" s="156">
        <f>S193*H193</f>
        <v>0</v>
      </c>
      <c r="AR193" s="157" t="s">
        <v>229</v>
      </c>
      <c r="AT193" s="157" t="s">
        <v>163</v>
      </c>
      <c r="AU193" s="157" t="s">
        <v>84</v>
      </c>
      <c r="AY193" s="13" t="s">
        <v>160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3" t="s">
        <v>82</v>
      </c>
      <c r="BK193" s="158">
        <f>ROUND(I193*H193,2)</f>
        <v>0</v>
      </c>
      <c r="BL193" s="13" t="s">
        <v>229</v>
      </c>
      <c r="BM193" s="157" t="s">
        <v>673</v>
      </c>
    </row>
    <row r="194" spans="2:65" s="1" customFormat="1" ht="16.5" customHeight="1" x14ac:dyDescent="0.2">
      <c r="B194" s="28"/>
      <c r="C194" s="146" t="s">
        <v>339</v>
      </c>
      <c r="D194" s="146" t="s">
        <v>163</v>
      </c>
      <c r="E194" s="147" t="s">
        <v>674</v>
      </c>
      <c r="F194" s="148" t="s">
        <v>675</v>
      </c>
      <c r="G194" s="149" t="s">
        <v>171</v>
      </c>
      <c r="H194" s="150">
        <v>27.582999999999998</v>
      </c>
      <c r="I194" s="151"/>
      <c r="J194" s="152">
        <f>ROUND(I194*H194,2)</f>
        <v>0</v>
      </c>
      <c r="K194" s="153"/>
      <c r="L194" s="28"/>
      <c r="M194" s="154" t="s">
        <v>1</v>
      </c>
      <c r="N194" s="115" t="s">
        <v>40</v>
      </c>
      <c r="P194" s="155">
        <f>O194*H194</f>
        <v>0</v>
      </c>
      <c r="Q194" s="155">
        <v>1E-4</v>
      </c>
      <c r="R194" s="155">
        <f>Q194*H194</f>
        <v>2.7583E-3</v>
      </c>
      <c r="S194" s="155">
        <v>0</v>
      </c>
      <c r="T194" s="156">
        <f>S194*H194</f>
        <v>0</v>
      </c>
      <c r="AR194" s="157" t="s">
        <v>229</v>
      </c>
      <c r="AT194" s="157" t="s">
        <v>163</v>
      </c>
      <c r="AU194" s="157" t="s">
        <v>84</v>
      </c>
      <c r="AY194" s="13" t="s">
        <v>160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3" t="s">
        <v>82</v>
      </c>
      <c r="BK194" s="158">
        <f>ROUND(I194*H194,2)</f>
        <v>0</v>
      </c>
      <c r="BL194" s="13" t="s">
        <v>229</v>
      </c>
      <c r="BM194" s="157" t="s">
        <v>676</v>
      </c>
    </row>
    <row r="195" spans="2:65" s="1" customFormat="1" ht="24.15" customHeight="1" x14ac:dyDescent="0.2">
      <c r="B195" s="28"/>
      <c r="C195" s="146" t="s">
        <v>343</v>
      </c>
      <c r="D195" s="146" t="s">
        <v>163</v>
      </c>
      <c r="E195" s="147" t="s">
        <v>677</v>
      </c>
      <c r="F195" s="148" t="s">
        <v>678</v>
      </c>
      <c r="G195" s="149" t="s">
        <v>492</v>
      </c>
      <c r="H195" s="150">
        <v>10.029999999999999</v>
      </c>
      <c r="I195" s="151"/>
      <c r="J195" s="152">
        <f>ROUND(I195*H195,2)</f>
        <v>0</v>
      </c>
      <c r="K195" s="153"/>
      <c r="L195" s="28"/>
      <c r="M195" s="154" t="s">
        <v>1</v>
      </c>
      <c r="N195" s="115" t="s">
        <v>40</v>
      </c>
      <c r="P195" s="155">
        <f>O195*H195</f>
        <v>0</v>
      </c>
      <c r="Q195" s="155">
        <v>1.12E-4</v>
      </c>
      <c r="R195" s="155">
        <f>Q195*H195</f>
        <v>1.1233599999999999E-3</v>
      </c>
      <c r="S195" s="155">
        <v>0</v>
      </c>
      <c r="T195" s="156">
        <f>S195*H195</f>
        <v>0</v>
      </c>
      <c r="AR195" s="157" t="s">
        <v>229</v>
      </c>
      <c r="AT195" s="157" t="s">
        <v>163</v>
      </c>
      <c r="AU195" s="157" t="s">
        <v>84</v>
      </c>
      <c r="AY195" s="13" t="s">
        <v>160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3" t="s">
        <v>82</v>
      </c>
      <c r="BK195" s="158">
        <f>ROUND(I195*H195,2)</f>
        <v>0</v>
      </c>
      <c r="BL195" s="13" t="s">
        <v>229</v>
      </c>
      <c r="BM195" s="157" t="s">
        <v>679</v>
      </c>
    </row>
    <row r="196" spans="2:65" s="1" customFormat="1" ht="24.15" customHeight="1" x14ac:dyDescent="0.2">
      <c r="B196" s="28"/>
      <c r="C196" s="146" t="s">
        <v>349</v>
      </c>
      <c r="D196" s="146" t="s">
        <v>163</v>
      </c>
      <c r="E196" s="147" t="s">
        <v>680</v>
      </c>
      <c r="F196" s="148" t="s">
        <v>681</v>
      </c>
      <c r="G196" s="149" t="s">
        <v>218</v>
      </c>
      <c r="H196" s="150">
        <v>0.84599999999999997</v>
      </c>
      <c r="I196" s="151"/>
      <c r="J196" s="152">
        <f>ROUND(I196*H196,2)</f>
        <v>0</v>
      </c>
      <c r="K196" s="153"/>
      <c r="L196" s="28"/>
      <c r="M196" s="154" t="s">
        <v>1</v>
      </c>
      <c r="N196" s="115" t="s">
        <v>40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229</v>
      </c>
      <c r="AT196" s="157" t="s">
        <v>163</v>
      </c>
      <c r="AU196" s="157" t="s">
        <v>84</v>
      </c>
      <c r="AY196" s="13" t="s">
        <v>160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3" t="s">
        <v>82</v>
      </c>
      <c r="BK196" s="158">
        <f>ROUND(I196*H196,2)</f>
        <v>0</v>
      </c>
      <c r="BL196" s="13" t="s">
        <v>229</v>
      </c>
      <c r="BM196" s="157" t="s">
        <v>682</v>
      </c>
    </row>
    <row r="197" spans="2:65" s="1" customFormat="1" ht="24.15" customHeight="1" x14ac:dyDescent="0.2">
      <c r="B197" s="28"/>
      <c r="C197" s="146" t="s">
        <v>353</v>
      </c>
      <c r="D197" s="146" t="s">
        <v>163</v>
      </c>
      <c r="E197" s="147" t="s">
        <v>683</v>
      </c>
      <c r="F197" s="148" t="s">
        <v>684</v>
      </c>
      <c r="G197" s="149" t="s">
        <v>218</v>
      </c>
      <c r="H197" s="150">
        <v>0.84599999999999997</v>
      </c>
      <c r="I197" s="151"/>
      <c r="J197" s="152">
        <f>ROUND(I197*H197,2)</f>
        <v>0</v>
      </c>
      <c r="K197" s="153"/>
      <c r="L197" s="28"/>
      <c r="M197" s="154" t="s">
        <v>1</v>
      </c>
      <c r="N197" s="115" t="s">
        <v>40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229</v>
      </c>
      <c r="AT197" s="157" t="s">
        <v>163</v>
      </c>
      <c r="AU197" s="157" t="s">
        <v>84</v>
      </c>
      <c r="AY197" s="13" t="s">
        <v>160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3" t="s">
        <v>82</v>
      </c>
      <c r="BK197" s="158">
        <f>ROUND(I197*H197,2)</f>
        <v>0</v>
      </c>
      <c r="BL197" s="13" t="s">
        <v>229</v>
      </c>
      <c r="BM197" s="157" t="s">
        <v>685</v>
      </c>
    </row>
    <row r="198" spans="2:65" s="11" customFormat="1" ht="22.75" customHeight="1" x14ac:dyDescent="0.25">
      <c r="B198" s="134"/>
      <c r="D198" s="135" t="s">
        <v>74</v>
      </c>
      <c r="E198" s="144" t="s">
        <v>373</v>
      </c>
      <c r="F198" s="144" t="s">
        <v>374</v>
      </c>
      <c r="I198" s="137"/>
      <c r="J198" s="145">
        <f>BK198</f>
        <v>0</v>
      </c>
      <c r="L198" s="134"/>
      <c r="M198" s="139"/>
      <c r="P198" s="140">
        <f>SUM(P199:P208)</f>
        <v>0</v>
      </c>
      <c r="R198" s="140">
        <f>SUM(R199:R208)</f>
        <v>7.4645624999999993E-2</v>
      </c>
      <c r="T198" s="141">
        <f>SUM(T199:T208)</f>
        <v>0</v>
      </c>
      <c r="AR198" s="135" t="s">
        <v>84</v>
      </c>
      <c r="AT198" s="142" t="s">
        <v>74</v>
      </c>
      <c r="AU198" s="142" t="s">
        <v>82</v>
      </c>
      <c r="AY198" s="135" t="s">
        <v>160</v>
      </c>
      <c r="BK198" s="143">
        <f>SUM(BK199:BK208)</f>
        <v>0</v>
      </c>
    </row>
    <row r="199" spans="2:65" s="1" customFormat="1" ht="24.15" customHeight="1" x14ac:dyDescent="0.2">
      <c r="B199" s="28"/>
      <c r="C199" s="146" t="s">
        <v>357</v>
      </c>
      <c r="D199" s="146" t="s">
        <v>163</v>
      </c>
      <c r="E199" s="147" t="s">
        <v>376</v>
      </c>
      <c r="F199" s="148" t="s">
        <v>377</v>
      </c>
      <c r="G199" s="149" t="s">
        <v>166</v>
      </c>
      <c r="H199" s="150">
        <v>2</v>
      </c>
      <c r="I199" s="151"/>
      <c r="J199" s="152">
        <f t="shared" ref="J199:J208" si="35">ROUND(I199*H199,2)</f>
        <v>0</v>
      </c>
      <c r="K199" s="153"/>
      <c r="L199" s="28"/>
      <c r="M199" s="154" t="s">
        <v>1</v>
      </c>
      <c r="N199" s="115" t="s">
        <v>40</v>
      </c>
      <c r="P199" s="155">
        <f t="shared" ref="P199:P208" si="36">O199*H199</f>
        <v>0</v>
      </c>
      <c r="Q199" s="155">
        <v>0</v>
      </c>
      <c r="R199" s="155">
        <f t="shared" ref="R199:R208" si="37">Q199*H199</f>
        <v>0</v>
      </c>
      <c r="S199" s="155">
        <v>0</v>
      </c>
      <c r="T199" s="156">
        <f t="shared" ref="T199:T208" si="38">S199*H199</f>
        <v>0</v>
      </c>
      <c r="AR199" s="157" t="s">
        <v>229</v>
      </c>
      <c r="AT199" s="157" t="s">
        <v>163</v>
      </c>
      <c r="AU199" s="157" t="s">
        <v>84</v>
      </c>
      <c r="AY199" s="13" t="s">
        <v>160</v>
      </c>
      <c r="BE199" s="158">
        <f t="shared" ref="BE199:BE208" si="39">IF(N199="základní",J199,0)</f>
        <v>0</v>
      </c>
      <c r="BF199" s="158">
        <f t="shared" ref="BF199:BF208" si="40">IF(N199="snížená",J199,0)</f>
        <v>0</v>
      </c>
      <c r="BG199" s="158">
        <f t="shared" ref="BG199:BG208" si="41">IF(N199="zákl. přenesená",J199,0)</f>
        <v>0</v>
      </c>
      <c r="BH199" s="158">
        <f t="shared" ref="BH199:BH208" si="42">IF(N199="sníž. přenesená",J199,0)</f>
        <v>0</v>
      </c>
      <c r="BI199" s="158">
        <f t="shared" ref="BI199:BI208" si="43">IF(N199="nulová",J199,0)</f>
        <v>0</v>
      </c>
      <c r="BJ199" s="13" t="s">
        <v>82</v>
      </c>
      <c r="BK199" s="158">
        <f t="shared" ref="BK199:BK208" si="44">ROUND(I199*H199,2)</f>
        <v>0</v>
      </c>
      <c r="BL199" s="13" t="s">
        <v>229</v>
      </c>
      <c r="BM199" s="157" t="s">
        <v>686</v>
      </c>
    </row>
    <row r="200" spans="2:65" s="1" customFormat="1" ht="24.15" customHeight="1" x14ac:dyDescent="0.2">
      <c r="B200" s="28"/>
      <c r="C200" s="162" t="s">
        <v>361</v>
      </c>
      <c r="D200" s="162" t="s">
        <v>322</v>
      </c>
      <c r="E200" s="163" t="s">
        <v>380</v>
      </c>
      <c r="F200" s="164" t="s">
        <v>381</v>
      </c>
      <c r="G200" s="165" t="s">
        <v>166</v>
      </c>
      <c r="H200" s="166">
        <v>2</v>
      </c>
      <c r="I200" s="167"/>
      <c r="J200" s="168">
        <f t="shared" si="35"/>
        <v>0</v>
      </c>
      <c r="K200" s="169"/>
      <c r="L200" s="170"/>
      <c r="M200" s="171" t="s">
        <v>1</v>
      </c>
      <c r="N200" s="172" t="s">
        <v>40</v>
      </c>
      <c r="P200" s="155">
        <f t="shared" si="36"/>
        <v>0</v>
      </c>
      <c r="Q200" s="155">
        <v>1.95E-2</v>
      </c>
      <c r="R200" s="155">
        <f t="shared" si="37"/>
        <v>3.9E-2</v>
      </c>
      <c r="S200" s="155">
        <v>0</v>
      </c>
      <c r="T200" s="156">
        <f t="shared" si="38"/>
        <v>0</v>
      </c>
      <c r="AR200" s="157" t="s">
        <v>295</v>
      </c>
      <c r="AT200" s="157" t="s">
        <v>322</v>
      </c>
      <c r="AU200" s="157" t="s">
        <v>84</v>
      </c>
      <c r="AY200" s="13" t="s">
        <v>160</v>
      </c>
      <c r="BE200" s="158">
        <f t="shared" si="39"/>
        <v>0</v>
      </c>
      <c r="BF200" s="158">
        <f t="shared" si="40"/>
        <v>0</v>
      </c>
      <c r="BG200" s="158">
        <f t="shared" si="41"/>
        <v>0</v>
      </c>
      <c r="BH200" s="158">
        <f t="shared" si="42"/>
        <v>0</v>
      </c>
      <c r="BI200" s="158">
        <f t="shared" si="43"/>
        <v>0</v>
      </c>
      <c r="BJ200" s="13" t="s">
        <v>82</v>
      </c>
      <c r="BK200" s="158">
        <f t="shared" si="44"/>
        <v>0</v>
      </c>
      <c r="BL200" s="13" t="s">
        <v>229</v>
      </c>
      <c r="BM200" s="157" t="s">
        <v>687</v>
      </c>
    </row>
    <row r="201" spans="2:65" s="1" customFormat="1" ht="16.5" customHeight="1" x14ac:dyDescent="0.2">
      <c r="B201" s="28"/>
      <c r="C201" s="146" t="s">
        <v>365</v>
      </c>
      <c r="D201" s="146" t="s">
        <v>163</v>
      </c>
      <c r="E201" s="147" t="s">
        <v>404</v>
      </c>
      <c r="F201" s="148" t="s">
        <v>405</v>
      </c>
      <c r="G201" s="149" t="s">
        <v>166</v>
      </c>
      <c r="H201" s="150">
        <v>2</v>
      </c>
      <c r="I201" s="151"/>
      <c r="J201" s="152">
        <f t="shared" si="35"/>
        <v>0</v>
      </c>
      <c r="K201" s="153"/>
      <c r="L201" s="28"/>
      <c r="M201" s="154" t="s">
        <v>1</v>
      </c>
      <c r="N201" s="115" t="s">
        <v>40</v>
      </c>
      <c r="P201" s="155">
        <f t="shared" si="36"/>
        <v>0</v>
      </c>
      <c r="Q201" s="155">
        <v>0</v>
      </c>
      <c r="R201" s="155">
        <f t="shared" si="37"/>
        <v>0</v>
      </c>
      <c r="S201" s="155">
        <v>0</v>
      </c>
      <c r="T201" s="156">
        <f t="shared" si="38"/>
        <v>0</v>
      </c>
      <c r="AR201" s="157" t="s">
        <v>229</v>
      </c>
      <c r="AT201" s="157" t="s">
        <v>163</v>
      </c>
      <c r="AU201" s="157" t="s">
        <v>84</v>
      </c>
      <c r="AY201" s="13" t="s">
        <v>160</v>
      </c>
      <c r="BE201" s="158">
        <f t="shared" si="39"/>
        <v>0</v>
      </c>
      <c r="BF201" s="158">
        <f t="shared" si="40"/>
        <v>0</v>
      </c>
      <c r="BG201" s="158">
        <f t="shared" si="41"/>
        <v>0</v>
      </c>
      <c r="BH201" s="158">
        <f t="shared" si="42"/>
        <v>0</v>
      </c>
      <c r="BI201" s="158">
        <f t="shared" si="43"/>
        <v>0</v>
      </c>
      <c r="BJ201" s="13" t="s">
        <v>82</v>
      </c>
      <c r="BK201" s="158">
        <f t="shared" si="44"/>
        <v>0</v>
      </c>
      <c r="BL201" s="13" t="s">
        <v>229</v>
      </c>
      <c r="BM201" s="157" t="s">
        <v>688</v>
      </c>
    </row>
    <row r="202" spans="2:65" s="1" customFormat="1" ht="21.75" customHeight="1" x14ac:dyDescent="0.2">
      <c r="B202" s="28"/>
      <c r="C202" s="162" t="s">
        <v>369</v>
      </c>
      <c r="D202" s="162" t="s">
        <v>322</v>
      </c>
      <c r="E202" s="163" t="s">
        <v>412</v>
      </c>
      <c r="F202" s="164" t="s">
        <v>413</v>
      </c>
      <c r="G202" s="165" t="s">
        <v>166</v>
      </c>
      <c r="H202" s="166">
        <v>2</v>
      </c>
      <c r="I202" s="167"/>
      <c r="J202" s="168">
        <f t="shared" si="35"/>
        <v>0</v>
      </c>
      <c r="K202" s="169"/>
      <c r="L202" s="170"/>
      <c r="M202" s="171" t="s">
        <v>1</v>
      </c>
      <c r="N202" s="172" t="s">
        <v>40</v>
      </c>
      <c r="P202" s="155">
        <f t="shared" si="36"/>
        <v>0</v>
      </c>
      <c r="Q202" s="155">
        <v>1.4999999999999999E-4</v>
      </c>
      <c r="R202" s="155">
        <f t="shared" si="37"/>
        <v>2.9999999999999997E-4</v>
      </c>
      <c r="S202" s="155">
        <v>0</v>
      </c>
      <c r="T202" s="156">
        <f t="shared" si="38"/>
        <v>0</v>
      </c>
      <c r="AR202" s="157" t="s">
        <v>295</v>
      </c>
      <c r="AT202" s="157" t="s">
        <v>322</v>
      </c>
      <c r="AU202" s="157" t="s">
        <v>84</v>
      </c>
      <c r="AY202" s="13" t="s">
        <v>160</v>
      </c>
      <c r="BE202" s="158">
        <f t="shared" si="39"/>
        <v>0</v>
      </c>
      <c r="BF202" s="158">
        <f t="shared" si="40"/>
        <v>0</v>
      </c>
      <c r="BG202" s="158">
        <f t="shared" si="41"/>
        <v>0</v>
      </c>
      <c r="BH202" s="158">
        <f t="shared" si="42"/>
        <v>0</v>
      </c>
      <c r="BI202" s="158">
        <f t="shared" si="43"/>
        <v>0</v>
      </c>
      <c r="BJ202" s="13" t="s">
        <v>82</v>
      </c>
      <c r="BK202" s="158">
        <f t="shared" si="44"/>
        <v>0</v>
      </c>
      <c r="BL202" s="13" t="s">
        <v>229</v>
      </c>
      <c r="BM202" s="157" t="s">
        <v>689</v>
      </c>
    </row>
    <row r="203" spans="2:65" s="1" customFormat="1" ht="21.75" customHeight="1" x14ac:dyDescent="0.2">
      <c r="B203" s="28"/>
      <c r="C203" s="146" t="s">
        <v>690</v>
      </c>
      <c r="D203" s="146" t="s">
        <v>163</v>
      </c>
      <c r="E203" s="147" t="s">
        <v>424</v>
      </c>
      <c r="F203" s="148" t="s">
        <v>425</v>
      </c>
      <c r="G203" s="149" t="s">
        <v>166</v>
      </c>
      <c r="H203" s="150">
        <v>2</v>
      </c>
      <c r="I203" s="151"/>
      <c r="J203" s="152">
        <f t="shared" si="35"/>
        <v>0</v>
      </c>
      <c r="K203" s="153"/>
      <c r="L203" s="28"/>
      <c r="M203" s="154" t="s">
        <v>1</v>
      </c>
      <c r="N203" s="115" t="s">
        <v>40</v>
      </c>
      <c r="P203" s="155">
        <f t="shared" si="36"/>
        <v>0</v>
      </c>
      <c r="Q203" s="155">
        <v>0</v>
      </c>
      <c r="R203" s="155">
        <f t="shared" si="37"/>
        <v>0</v>
      </c>
      <c r="S203" s="155">
        <v>0</v>
      </c>
      <c r="T203" s="156">
        <f t="shared" si="38"/>
        <v>0</v>
      </c>
      <c r="AR203" s="157" t="s">
        <v>229</v>
      </c>
      <c r="AT203" s="157" t="s">
        <v>163</v>
      </c>
      <c r="AU203" s="157" t="s">
        <v>84</v>
      </c>
      <c r="AY203" s="13" t="s">
        <v>160</v>
      </c>
      <c r="BE203" s="158">
        <f t="shared" si="39"/>
        <v>0</v>
      </c>
      <c r="BF203" s="158">
        <f t="shared" si="40"/>
        <v>0</v>
      </c>
      <c r="BG203" s="158">
        <f t="shared" si="41"/>
        <v>0</v>
      </c>
      <c r="BH203" s="158">
        <f t="shared" si="42"/>
        <v>0</v>
      </c>
      <c r="BI203" s="158">
        <f t="shared" si="43"/>
        <v>0</v>
      </c>
      <c r="BJ203" s="13" t="s">
        <v>82</v>
      </c>
      <c r="BK203" s="158">
        <f t="shared" si="44"/>
        <v>0</v>
      </c>
      <c r="BL203" s="13" t="s">
        <v>229</v>
      </c>
      <c r="BM203" s="157" t="s">
        <v>691</v>
      </c>
    </row>
    <row r="204" spans="2:65" s="1" customFormat="1" ht="24.15" customHeight="1" x14ac:dyDescent="0.2">
      <c r="B204" s="28"/>
      <c r="C204" s="162" t="s">
        <v>692</v>
      </c>
      <c r="D204" s="162" t="s">
        <v>322</v>
      </c>
      <c r="E204" s="163" t="s">
        <v>428</v>
      </c>
      <c r="F204" s="164" t="s">
        <v>429</v>
      </c>
      <c r="G204" s="165" t="s">
        <v>166</v>
      </c>
      <c r="H204" s="166">
        <v>2</v>
      </c>
      <c r="I204" s="167"/>
      <c r="J204" s="168">
        <f t="shared" si="35"/>
        <v>0</v>
      </c>
      <c r="K204" s="169"/>
      <c r="L204" s="170"/>
      <c r="M204" s="171" t="s">
        <v>1</v>
      </c>
      <c r="N204" s="172" t="s">
        <v>40</v>
      </c>
      <c r="P204" s="155">
        <f t="shared" si="36"/>
        <v>0</v>
      </c>
      <c r="Q204" s="155">
        <v>1.1999999999999999E-3</v>
      </c>
      <c r="R204" s="155">
        <f t="shared" si="37"/>
        <v>2.3999999999999998E-3</v>
      </c>
      <c r="S204" s="155">
        <v>0</v>
      </c>
      <c r="T204" s="156">
        <f t="shared" si="38"/>
        <v>0</v>
      </c>
      <c r="AR204" s="157" t="s">
        <v>295</v>
      </c>
      <c r="AT204" s="157" t="s">
        <v>322</v>
      </c>
      <c r="AU204" s="157" t="s">
        <v>84</v>
      </c>
      <c r="AY204" s="13" t="s">
        <v>160</v>
      </c>
      <c r="BE204" s="158">
        <f t="shared" si="39"/>
        <v>0</v>
      </c>
      <c r="BF204" s="158">
        <f t="shared" si="40"/>
        <v>0</v>
      </c>
      <c r="BG204" s="158">
        <f t="shared" si="41"/>
        <v>0</v>
      </c>
      <c r="BH204" s="158">
        <f t="shared" si="42"/>
        <v>0</v>
      </c>
      <c r="BI204" s="158">
        <f t="shared" si="43"/>
        <v>0</v>
      </c>
      <c r="BJ204" s="13" t="s">
        <v>82</v>
      </c>
      <c r="BK204" s="158">
        <f t="shared" si="44"/>
        <v>0</v>
      </c>
      <c r="BL204" s="13" t="s">
        <v>229</v>
      </c>
      <c r="BM204" s="157" t="s">
        <v>693</v>
      </c>
    </row>
    <row r="205" spans="2:65" s="1" customFormat="1" ht="24.15" customHeight="1" x14ac:dyDescent="0.2">
      <c r="B205" s="28"/>
      <c r="C205" s="146" t="s">
        <v>694</v>
      </c>
      <c r="D205" s="146" t="s">
        <v>163</v>
      </c>
      <c r="E205" s="147" t="s">
        <v>452</v>
      </c>
      <c r="F205" s="148" t="s">
        <v>453</v>
      </c>
      <c r="G205" s="149" t="s">
        <v>166</v>
      </c>
      <c r="H205" s="150">
        <v>2</v>
      </c>
      <c r="I205" s="151"/>
      <c r="J205" s="152">
        <f t="shared" si="35"/>
        <v>0</v>
      </c>
      <c r="K205" s="153"/>
      <c r="L205" s="28"/>
      <c r="M205" s="154" t="s">
        <v>1</v>
      </c>
      <c r="N205" s="115" t="s">
        <v>40</v>
      </c>
      <c r="P205" s="155">
        <f t="shared" si="36"/>
        <v>0</v>
      </c>
      <c r="Q205" s="155">
        <v>4.7281249999999998E-4</v>
      </c>
      <c r="R205" s="155">
        <f t="shared" si="37"/>
        <v>9.4562499999999996E-4</v>
      </c>
      <c r="S205" s="155">
        <v>0</v>
      </c>
      <c r="T205" s="156">
        <f t="shared" si="38"/>
        <v>0</v>
      </c>
      <c r="AR205" s="157" t="s">
        <v>229</v>
      </c>
      <c r="AT205" s="157" t="s">
        <v>163</v>
      </c>
      <c r="AU205" s="157" t="s">
        <v>84</v>
      </c>
      <c r="AY205" s="13" t="s">
        <v>160</v>
      </c>
      <c r="BE205" s="158">
        <f t="shared" si="39"/>
        <v>0</v>
      </c>
      <c r="BF205" s="158">
        <f t="shared" si="40"/>
        <v>0</v>
      </c>
      <c r="BG205" s="158">
        <f t="shared" si="41"/>
        <v>0</v>
      </c>
      <c r="BH205" s="158">
        <f t="shared" si="42"/>
        <v>0</v>
      </c>
      <c r="BI205" s="158">
        <f t="shared" si="43"/>
        <v>0</v>
      </c>
      <c r="BJ205" s="13" t="s">
        <v>82</v>
      </c>
      <c r="BK205" s="158">
        <f t="shared" si="44"/>
        <v>0</v>
      </c>
      <c r="BL205" s="13" t="s">
        <v>229</v>
      </c>
      <c r="BM205" s="157" t="s">
        <v>695</v>
      </c>
    </row>
    <row r="206" spans="2:65" s="1" customFormat="1" ht="37.75" customHeight="1" x14ac:dyDescent="0.2">
      <c r="B206" s="28"/>
      <c r="C206" s="162" t="s">
        <v>696</v>
      </c>
      <c r="D206" s="162" t="s">
        <v>322</v>
      </c>
      <c r="E206" s="163" t="s">
        <v>456</v>
      </c>
      <c r="F206" s="164" t="s">
        <v>457</v>
      </c>
      <c r="G206" s="165" t="s">
        <v>166</v>
      </c>
      <c r="H206" s="166">
        <v>2</v>
      </c>
      <c r="I206" s="167"/>
      <c r="J206" s="168">
        <f t="shared" si="35"/>
        <v>0</v>
      </c>
      <c r="K206" s="169"/>
      <c r="L206" s="170"/>
      <c r="M206" s="171" t="s">
        <v>1</v>
      </c>
      <c r="N206" s="172" t="s">
        <v>40</v>
      </c>
      <c r="P206" s="155">
        <f t="shared" si="36"/>
        <v>0</v>
      </c>
      <c r="Q206" s="155">
        <v>1.6E-2</v>
      </c>
      <c r="R206" s="155">
        <f t="shared" si="37"/>
        <v>3.2000000000000001E-2</v>
      </c>
      <c r="S206" s="155">
        <v>0</v>
      </c>
      <c r="T206" s="156">
        <f t="shared" si="38"/>
        <v>0</v>
      </c>
      <c r="AR206" s="157" t="s">
        <v>295</v>
      </c>
      <c r="AT206" s="157" t="s">
        <v>322</v>
      </c>
      <c r="AU206" s="157" t="s">
        <v>84</v>
      </c>
      <c r="AY206" s="13" t="s">
        <v>160</v>
      </c>
      <c r="BE206" s="158">
        <f t="shared" si="39"/>
        <v>0</v>
      </c>
      <c r="BF206" s="158">
        <f t="shared" si="40"/>
        <v>0</v>
      </c>
      <c r="BG206" s="158">
        <f t="shared" si="41"/>
        <v>0</v>
      </c>
      <c r="BH206" s="158">
        <f t="shared" si="42"/>
        <v>0</v>
      </c>
      <c r="BI206" s="158">
        <f t="shared" si="43"/>
        <v>0</v>
      </c>
      <c r="BJ206" s="13" t="s">
        <v>82</v>
      </c>
      <c r="BK206" s="158">
        <f t="shared" si="44"/>
        <v>0</v>
      </c>
      <c r="BL206" s="13" t="s">
        <v>229</v>
      </c>
      <c r="BM206" s="157" t="s">
        <v>697</v>
      </c>
    </row>
    <row r="207" spans="2:65" s="1" customFormat="1" ht="24.15" customHeight="1" x14ac:dyDescent="0.2">
      <c r="B207" s="28"/>
      <c r="C207" s="146" t="s">
        <v>698</v>
      </c>
      <c r="D207" s="146" t="s">
        <v>163</v>
      </c>
      <c r="E207" s="147" t="s">
        <v>468</v>
      </c>
      <c r="F207" s="148" t="s">
        <v>469</v>
      </c>
      <c r="G207" s="149" t="s">
        <v>218</v>
      </c>
      <c r="H207" s="150">
        <v>7.4999999999999997E-2</v>
      </c>
      <c r="I207" s="151"/>
      <c r="J207" s="152">
        <f t="shared" si="35"/>
        <v>0</v>
      </c>
      <c r="K207" s="153"/>
      <c r="L207" s="28"/>
      <c r="M207" s="154" t="s">
        <v>1</v>
      </c>
      <c r="N207" s="115" t="s">
        <v>40</v>
      </c>
      <c r="P207" s="155">
        <f t="shared" si="36"/>
        <v>0</v>
      </c>
      <c r="Q207" s="155">
        <v>0</v>
      </c>
      <c r="R207" s="155">
        <f t="shared" si="37"/>
        <v>0</v>
      </c>
      <c r="S207" s="155">
        <v>0</v>
      </c>
      <c r="T207" s="156">
        <f t="shared" si="38"/>
        <v>0</v>
      </c>
      <c r="AR207" s="157" t="s">
        <v>229</v>
      </c>
      <c r="AT207" s="157" t="s">
        <v>163</v>
      </c>
      <c r="AU207" s="157" t="s">
        <v>84</v>
      </c>
      <c r="AY207" s="13" t="s">
        <v>160</v>
      </c>
      <c r="BE207" s="158">
        <f t="shared" si="39"/>
        <v>0</v>
      </c>
      <c r="BF207" s="158">
        <f t="shared" si="40"/>
        <v>0</v>
      </c>
      <c r="BG207" s="158">
        <f t="shared" si="41"/>
        <v>0</v>
      </c>
      <c r="BH207" s="158">
        <f t="shared" si="42"/>
        <v>0</v>
      </c>
      <c r="BI207" s="158">
        <f t="shared" si="43"/>
        <v>0</v>
      </c>
      <c r="BJ207" s="13" t="s">
        <v>82</v>
      </c>
      <c r="BK207" s="158">
        <f t="shared" si="44"/>
        <v>0</v>
      </c>
      <c r="BL207" s="13" t="s">
        <v>229</v>
      </c>
      <c r="BM207" s="157" t="s">
        <v>699</v>
      </c>
    </row>
    <row r="208" spans="2:65" s="1" customFormat="1" ht="24.15" customHeight="1" x14ac:dyDescent="0.2">
      <c r="B208" s="28"/>
      <c r="C208" s="146" t="s">
        <v>700</v>
      </c>
      <c r="D208" s="146" t="s">
        <v>163</v>
      </c>
      <c r="E208" s="147" t="s">
        <v>472</v>
      </c>
      <c r="F208" s="148" t="s">
        <v>473</v>
      </c>
      <c r="G208" s="149" t="s">
        <v>218</v>
      </c>
      <c r="H208" s="150">
        <v>7.4999999999999997E-2</v>
      </c>
      <c r="I208" s="151"/>
      <c r="J208" s="152">
        <f t="shared" si="35"/>
        <v>0</v>
      </c>
      <c r="K208" s="153"/>
      <c r="L208" s="28"/>
      <c r="M208" s="154" t="s">
        <v>1</v>
      </c>
      <c r="N208" s="115" t="s">
        <v>40</v>
      </c>
      <c r="P208" s="155">
        <f t="shared" si="36"/>
        <v>0</v>
      </c>
      <c r="Q208" s="155">
        <v>0</v>
      </c>
      <c r="R208" s="155">
        <f t="shared" si="37"/>
        <v>0</v>
      </c>
      <c r="S208" s="155">
        <v>0</v>
      </c>
      <c r="T208" s="156">
        <f t="shared" si="38"/>
        <v>0</v>
      </c>
      <c r="AR208" s="157" t="s">
        <v>229</v>
      </c>
      <c r="AT208" s="157" t="s">
        <v>163</v>
      </c>
      <c r="AU208" s="157" t="s">
        <v>84</v>
      </c>
      <c r="AY208" s="13" t="s">
        <v>160</v>
      </c>
      <c r="BE208" s="158">
        <f t="shared" si="39"/>
        <v>0</v>
      </c>
      <c r="BF208" s="158">
        <f t="shared" si="40"/>
        <v>0</v>
      </c>
      <c r="BG208" s="158">
        <f t="shared" si="41"/>
        <v>0</v>
      </c>
      <c r="BH208" s="158">
        <f t="shared" si="42"/>
        <v>0</v>
      </c>
      <c r="BI208" s="158">
        <f t="shared" si="43"/>
        <v>0</v>
      </c>
      <c r="BJ208" s="13" t="s">
        <v>82</v>
      </c>
      <c r="BK208" s="158">
        <f t="shared" si="44"/>
        <v>0</v>
      </c>
      <c r="BL208" s="13" t="s">
        <v>229</v>
      </c>
      <c r="BM208" s="157" t="s">
        <v>701</v>
      </c>
    </row>
    <row r="209" spans="2:65" s="11" customFormat="1" ht="22.75" customHeight="1" x14ac:dyDescent="0.25">
      <c r="B209" s="134"/>
      <c r="D209" s="135" t="s">
        <v>74</v>
      </c>
      <c r="E209" s="144" t="s">
        <v>475</v>
      </c>
      <c r="F209" s="144" t="s">
        <v>476</v>
      </c>
      <c r="I209" s="137"/>
      <c r="J209" s="145">
        <f>BK209</f>
        <v>0</v>
      </c>
      <c r="L209" s="134"/>
      <c r="M209" s="139"/>
      <c r="P209" s="140">
        <f>SUM(P210:P224)</f>
        <v>0</v>
      </c>
      <c r="R209" s="140">
        <f>SUM(R210:R224)</f>
        <v>4.8856714060000002</v>
      </c>
      <c r="T209" s="141">
        <f>SUM(T210:T224)</f>
        <v>0</v>
      </c>
      <c r="AR209" s="135" t="s">
        <v>84</v>
      </c>
      <c r="AT209" s="142" t="s">
        <v>74</v>
      </c>
      <c r="AU209" s="142" t="s">
        <v>82</v>
      </c>
      <c r="AY209" s="135" t="s">
        <v>160</v>
      </c>
      <c r="BK209" s="143">
        <f>SUM(BK210:BK224)</f>
        <v>0</v>
      </c>
    </row>
    <row r="210" spans="2:65" s="1" customFormat="1" ht="16.5" customHeight="1" x14ac:dyDescent="0.2">
      <c r="B210" s="28"/>
      <c r="C210" s="146" t="s">
        <v>702</v>
      </c>
      <c r="D210" s="146" t="s">
        <v>163</v>
      </c>
      <c r="E210" s="147" t="s">
        <v>478</v>
      </c>
      <c r="F210" s="148" t="s">
        <v>479</v>
      </c>
      <c r="G210" s="149" t="s">
        <v>171</v>
      </c>
      <c r="H210" s="150">
        <v>133.97800000000001</v>
      </c>
      <c r="I210" s="151"/>
      <c r="J210" s="152">
        <f t="shared" ref="J210:J224" si="45">ROUND(I210*H210,2)</f>
        <v>0</v>
      </c>
      <c r="K210" s="153"/>
      <c r="L210" s="28"/>
      <c r="M210" s="154" t="s">
        <v>1</v>
      </c>
      <c r="N210" s="115" t="s">
        <v>40</v>
      </c>
      <c r="P210" s="155">
        <f t="shared" ref="P210:P224" si="46">O210*H210</f>
        <v>0</v>
      </c>
      <c r="Q210" s="155">
        <v>0</v>
      </c>
      <c r="R210" s="155">
        <f t="shared" ref="R210:R224" si="47">Q210*H210</f>
        <v>0</v>
      </c>
      <c r="S210" s="155">
        <v>0</v>
      </c>
      <c r="T210" s="156">
        <f t="shared" ref="T210:T224" si="48">S210*H210</f>
        <v>0</v>
      </c>
      <c r="AR210" s="157" t="s">
        <v>229</v>
      </c>
      <c r="AT210" s="157" t="s">
        <v>163</v>
      </c>
      <c r="AU210" s="157" t="s">
        <v>84</v>
      </c>
      <c r="AY210" s="13" t="s">
        <v>160</v>
      </c>
      <c r="BE210" s="158">
        <f t="shared" ref="BE210:BE224" si="49">IF(N210="základní",J210,0)</f>
        <v>0</v>
      </c>
      <c r="BF210" s="158">
        <f t="shared" ref="BF210:BF224" si="50">IF(N210="snížená",J210,0)</f>
        <v>0</v>
      </c>
      <c r="BG210" s="158">
        <f t="shared" ref="BG210:BG224" si="51">IF(N210="zákl. přenesená",J210,0)</f>
        <v>0</v>
      </c>
      <c r="BH210" s="158">
        <f t="shared" ref="BH210:BH224" si="52">IF(N210="sníž. přenesená",J210,0)</f>
        <v>0</v>
      </c>
      <c r="BI210" s="158">
        <f t="shared" ref="BI210:BI224" si="53">IF(N210="nulová",J210,0)</f>
        <v>0</v>
      </c>
      <c r="BJ210" s="13" t="s">
        <v>82</v>
      </c>
      <c r="BK210" s="158">
        <f t="shared" ref="BK210:BK224" si="54">ROUND(I210*H210,2)</f>
        <v>0</v>
      </c>
      <c r="BL210" s="13" t="s">
        <v>229</v>
      </c>
      <c r="BM210" s="157" t="s">
        <v>703</v>
      </c>
    </row>
    <row r="211" spans="2:65" s="1" customFormat="1" ht="16.5" customHeight="1" x14ac:dyDescent="0.2">
      <c r="B211" s="28"/>
      <c r="C211" s="146" t="s">
        <v>704</v>
      </c>
      <c r="D211" s="146" t="s">
        <v>163</v>
      </c>
      <c r="E211" s="147" t="s">
        <v>482</v>
      </c>
      <c r="F211" s="148" t="s">
        <v>483</v>
      </c>
      <c r="G211" s="149" t="s">
        <v>171</v>
      </c>
      <c r="H211" s="150">
        <v>133.97800000000001</v>
      </c>
      <c r="I211" s="151"/>
      <c r="J211" s="152">
        <f t="shared" si="45"/>
        <v>0</v>
      </c>
      <c r="K211" s="153"/>
      <c r="L211" s="28"/>
      <c r="M211" s="154" t="s">
        <v>1</v>
      </c>
      <c r="N211" s="115" t="s">
        <v>40</v>
      </c>
      <c r="P211" s="155">
        <f t="shared" si="46"/>
        <v>0</v>
      </c>
      <c r="Q211" s="155">
        <v>2.9999999999999997E-4</v>
      </c>
      <c r="R211" s="155">
        <f t="shared" si="47"/>
        <v>4.0193399999999997E-2</v>
      </c>
      <c r="S211" s="155">
        <v>0</v>
      </c>
      <c r="T211" s="156">
        <f t="shared" si="48"/>
        <v>0</v>
      </c>
      <c r="AR211" s="157" t="s">
        <v>229</v>
      </c>
      <c r="AT211" s="157" t="s">
        <v>163</v>
      </c>
      <c r="AU211" s="157" t="s">
        <v>84</v>
      </c>
      <c r="AY211" s="13" t="s">
        <v>160</v>
      </c>
      <c r="BE211" s="158">
        <f t="shared" si="49"/>
        <v>0</v>
      </c>
      <c r="BF211" s="158">
        <f t="shared" si="50"/>
        <v>0</v>
      </c>
      <c r="BG211" s="158">
        <f t="shared" si="51"/>
        <v>0</v>
      </c>
      <c r="BH211" s="158">
        <f t="shared" si="52"/>
        <v>0</v>
      </c>
      <c r="BI211" s="158">
        <f t="shared" si="53"/>
        <v>0</v>
      </c>
      <c r="BJ211" s="13" t="s">
        <v>82</v>
      </c>
      <c r="BK211" s="158">
        <f t="shared" si="54"/>
        <v>0</v>
      </c>
      <c r="BL211" s="13" t="s">
        <v>229</v>
      </c>
      <c r="BM211" s="157" t="s">
        <v>705</v>
      </c>
    </row>
    <row r="212" spans="2:65" s="1" customFormat="1" ht="24.15" customHeight="1" x14ac:dyDescent="0.2">
      <c r="B212" s="28"/>
      <c r="C212" s="146" t="s">
        <v>706</v>
      </c>
      <c r="D212" s="146" t="s">
        <v>163</v>
      </c>
      <c r="E212" s="147" t="s">
        <v>486</v>
      </c>
      <c r="F212" s="148" t="s">
        <v>487</v>
      </c>
      <c r="G212" s="149" t="s">
        <v>171</v>
      </c>
      <c r="H212" s="150">
        <v>133.97800000000001</v>
      </c>
      <c r="I212" s="151"/>
      <c r="J212" s="152">
        <f t="shared" si="45"/>
        <v>0</v>
      </c>
      <c r="K212" s="153"/>
      <c r="L212" s="28"/>
      <c r="M212" s="154" t="s">
        <v>1</v>
      </c>
      <c r="N212" s="115" t="s">
        <v>40</v>
      </c>
      <c r="P212" s="155">
        <f t="shared" si="46"/>
        <v>0</v>
      </c>
      <c r="Q212" s="155">
        <v>7.5820000000000002E-3</v>
      </c>
      <c r="R212" s="155">
        <f t="shared" si="47"/>
        <v>1.0158211960000001</v>
      </c>
      <c r="S212" s="155">
        <v>0</v>
      </c>
      <c r="T212" s="156">
        <f t="shared" si="48"/>
        <v>0</v>
      </c>
      <c r="AR212" s="157" t="s">
        <v>229</v>
      </c>
      <c r="AT212" s="157" t="s">
        <v>163</v>
      </c>
      <c r="AU212" s="157" t="s">
        <v>84</v>
      </c>
      <c r="AY212" s="13" t="s">
        <v>160</v>
      </c>
      <c r="BE212" s="158">
        <f t="shared" si="49"/>
        <v>0</v>
      </c>
      <c r="BF212" s="158">
        <f t="shared" si="50"/>
        <v>0</v>
      </c>
      <c r="BG212" s="158">
        <f t="shared" si="51"/>
        <v>0</v>
      </c>
      <c r="BH212" s="158">
        <f t="shared" si="52"/>
        <v>0</v>
      </c>
      <c r="BI212" s="158">
        <f t="shared" si="53"/>
        <v>0</v>
      </c>
      <c r="BJ212" s="13" t="s">
        <v>82</v>
      </c>
      <c r="BK212" s="158">
        <f t="shared" si="54"/>
        <v>0</v>
      </c>
      <c r="BL212" s="13" t="s">
        <v>229</v>
      </c>
      <c r="BM212" s="157" t="s">
        <v>707</v>
      </c>
    </row>
    <row r="213" spans="2:65" s="1" customFormat="1" ht="24.15" customHeight="1" x14ac:dyDescent="0.2">
      <c r="B213" s="28"/>
      <c r="C213" s="146" t="s">
        <v>708</v>
      </c>
      <c r="D213" s="146" t="s">
        <v>163</v>
      </c>
      <c r="E213" s="147" t="s">
        <v>490</v>
      </c>
      <c r="F213" s="148" t="s">
        <v>491</v>
      </c>
      <c r="G213" s="149" t="s">
        <v>492</v>
      </c>
      <c r="H213" s="150">
        <v>1.6</v>
      </c>
      <c r="I213" s="151"/>
      <c r="J213" s="152">
        <f t="shared" si="45"/>
        <v>0</v>
      </c>
      <c r="K213" s="153"/>
      <c r="L213" s="28"/>
      <c r="M213" s="154" t="s">
        <v>1</v>
      </c>
      <c r="N213" s="115" t="s">
        <v>40</v>
      </c>
      <c r="P213" s="155">
        <f t="shared" si="46"/>
        <v>0</v>
      </c>
      <c r="Q213" s="155">
        <v>2.0000000000000001E-4</v>
      </c>
      <c r="R213" s="155">
        <f t="shared" si="47"/>
        <v>3.2000000000000003E-4</v>
      </c>
      <c r="S213" s="155">
        <v>0</v>
      </c>
      <c r="T213" s="156">
        <f t="shared" si="48"/>
        <v>0</v>
      </c>
      <c r="AR213" s="157" t="s">
        <v>229</v>
      </c>
      <c r="AT213" s="157" t="s">
        <v>163</v>
      </c>
      <c r="AU213" s="157" t="s">
        <v>84</v>
      </c>
      <c r="AY213" s="13" t="s">
        <v>160</v>
      </c>
      <c r="BE213" s="158">
        <f t="shared" si="49"/>
        <v>0</v>
      </c>
      <c r="BF213" s="158">
        <f t="shared" si="50"/>
        <v>0</v>
      </c>
      <c r="BG213" s="158">
        <f t="shared" si="51"/>
        <v>0</v>
      </c>
      <c r="BH213" s="158">
        <f t="shared" si="52"/>
        <v>0</v>
      </c>
      <c r="BI213" s="158">
        <f t="shared" si="53"/>
        <v>0</v>
      </c>
      <c r="BJ213" s="13" t="s">
        <v>82</v>
      </c>
      <c r="BK213" s="158">
        <f t="shared" si="54"/>
        <v>0</v>
      </c>
      <c r="BL213" s="13" t="s">
        <v>229</v>
      </c>
      <c r="BM213" s="157" t="s">
        <v>709</v>
      </c>
    </row>
    <row r="214" spans="2:65" s="1" customFormat="1" ht="16.5" customHeight="1" x14ac:dyDescent="0.2">
      <c r="B214" s="28"/>
      <c r="C214" s="162" t="s">
        <v>710</v>
      </c>
      <c r="D214" s="162" t="s">
        <v>322</v>
      </c>
      <c r="E214" s="163" t="s">
        <v>495</v>
      </c>
      <c r="F214" s="164" t="s">
        <v>496</v>
      </c>
      <c r="G214" s="165" t="s">
        <v>492</v>
      </c>
      <c r="H214" s="166">
        <v>1.76</v>
      </c>
      <c r="I214" s="167"/>
      <c r="J214" s="168">
        <f t="shared" si="45"/>
        <v>0</v>
      </c>
      <c r="K214" s="169"/>
      <c r="L214" s="170"/>
      <c r="M214" s="171" t="s">
        <v>1</v>
      </c>
      <c r="N214" s="172" t="s">
        <v>40</v>
      </c>
      <c r="P214" s="155">
        <f t="shared" si="46"/>
        <v>0</v>
      </c>
      <c r="Q214" s="155">
        <v>1.6000000000000001E-4</v>
      </c>
      <c r="R214" s="155">
        <f t="shared" si="47"/>
        <v>2.8160000000000001E-4</v>
      </c>
      <c r="S214" s="155">
        <v>0</v>
      </c>
      <c r="T214" s="156">
        <f t="shared" si="48"/>
        <v>0</v>
      </c>
      <c r="AR214" s="157" t="s">
        <v>295</v>
      </c>
      <c r="AT214" s="157" t="s">
        <v>322</v>
      </c>
      <c r="AU214" s="157" t="s">
        <v>84</v>
      </c>
      <c r="AY214" s="13" t="s">
        <v>160</v>
      </c>
      <c r="BE214" s="158">
        <f t="shared" si="49"/>
        <v>0</v>
      </c>
      <c r="BF214" s="158">
        <f t="shared" si="50"/>
        <v>0</v>
      </c>
      <c r="BG214" s="158">
        <f t="shared" si="51"/>
        <v>0</v>
      </c>
      <c r="BH214" s="158">
        <f t="shared" si="52"/>
        <v>0</v>
      </c>
      <c r="BI214" s="158">
        <f t="shared" si="53"/>
        <v>0</v>
      </c>
      <c r="BJ214" s="13" t="s">
        <v>82</v>
      </c>
      <c r="BK214" s="158">
        <f t="shared" si="54"/>
        <v>0</v>
      </c>
      <c r="BL214" s="13" t="s">
        <v>229</v>
      </c>
      <c r="BM214" s="157" t="s">
        <v>711</v>
      </c>
    </row>
    <row r="215" spans="2:65" s="1" customFormat="1" ht="24.15" customHeight="1" x14ac:dyDescent="0.2">
      <c r="B215" s="28"/>
      <c r="C215" s="146" t="s">
        <v>712</v>
      </c>
      <c r="D215" s="146" t="s">
        <v>163</v>
      </c>
      <c r="E215" s="147" t="s">
        <v>499</v>
      </c>
      <c r="F215" s="148" t="s">
        <v>500</v>
      </c>
      <c r="G215" s="149" t="s">
        <v>492</v>
      </c>
      <c r="H215" s="150">
        <v>83.2</v>
      </c>
      <c r="I215" s="151"/>
      <c r="J215" s="152">
        <f t="shared" si="45"/>
        <v>0</v>
      </c>
      <c r="K215" s="153"/>
      <c r="L215" s="28"/>
      <c r="M215" s="154" t="s">
        <v>1</v>
      </c>
      <c r="N215" s="115" t="s">
        <v>40</v>
      </c>
      <c r="P215" s="155">
        <f t="shared" si="46"/>
        <v>0</v>
      </c>
      <c r="Q215" s="155">
        <v>5.8399999999999999E-4</v>
      </c>
      <c r="R215" s="155">
        <f t="shared" si="47"/>
        <v>4.8588800000000001E-2</v>
      </c>
      <c r="S215" s="155">
        <v>0</v>
      </c>
      <c r="T215" s="156">
        <f t="shared" si="48"/>
        <v>0</v>
      </c>
      <c r="AR215" s="157" t="s">
        <v>229</v>
      </c>
      <c r="AT215" s="157" t="s">
        <v>163</v>
      </c>
      <c r="AU215" s="157" t="s">
        <v>84</v>
      </c>
      <c r="AY215" s="13" t="s">
        <v>160</v>
      </c>
      <c r="BE215" s="158">
        <f t="shared" si="49"/>
        <v>0</v>
      </c>
      <c r="BF215" s="158">
        <f t="shared" si="50"/>
        <v>0</v>
      </c>
      <c r="BG215" s="158">
        <f t="shared" si="51"/>
        <v>0</v>
      </c>
      <c r="BH215" s="158">
        <f t="shared" si="52"/>
        <v>0</v>
      </c>
      <c r="BI215" s="158">
        <f t="shared" si="53"/>
        <v>0</v>
      </c>
      <c r="BJ215" s="13" t="s">
        <v>82</v>
      </c>
      <c r="BK215" s="158">
        <f t="shared" si="54"/>
        <v>0</v>
      </c>
      <c r="BL215" s="13" t="s">
        <v>229</v>
      </c>
      <c r="BM215" s="157" t="s">
        <v>713</v>
      </c>
    </row>
    <row r="216" spans="2:65" s="1" customFormat="1" ht="24.15" customHeight="1" x14ac:dyDescent="0.2">
      <c r="B216" s="28"/>
      <c r="C216" s="162" t="s">
        <v>714</v>
      </c>
      <c r="D216" s="162" t="s">
        <v>322</v>
      </c>
      <c r="E216" s="163" t="s">
        <v>503</v>
      </c>
      <c r="F216" s="164" t="s">
        <v>504</v>
      </c>
      <c r="G216" s="165" t="s">
        <v>171</v>
      </c>
      <c r="H216" s="166">
        <v>15.284000000000001</v>
      </c>
      <c r="I216" s="167"/>
      <c r="J216" s="168">
        <f t="shared" si="45"/>
        <v>0</v>
      </c>
      <c r="K216" s="169"/>
      <c r="L216" s="170"/>
      <c r="M216" s="171" t="s">
        <v>1</v>
      </c>
      <c r="N216" s="172" t="s">
        <v>40</v>
      </c>
      <c r="P216" s="155">
        <f t="shared" si="46"/>
        <v>0</v>
      </c>
      <c r="Q216" s="155">
        <v>1.7999999999999999E-2</v>
      </c>
      <c r="R216" s="155">
        <f t="shared" si="47"/>
        <v>0.27511199999999997</v>
      </c>
      <c r="S216" s="155">
        <v>0</v>
      </c>
      <c r="T216" s="156">
        <f t="shared" si="48"/>
        <v>0</v>
      </c>
      <c r="AR216" s="157" t="s">
        <v>295</v>
      </c>
      <c r="AT216" s="157" t="s">
        <v>322</v>
      </c>
      <c r="AU216" s="157" t="s">
        <v>84</v>
      </c>
      <c r="AY216" s="13" t="s">
        <v>160</v>
      </c>
      <c r="BE216" s="158">
        <f t="shared" si="49"/>
        <v>0</v>
      </c>
      <c r="BF216" s="158">
        <f t="shared" si="50"/>
        <v>0</v>
      </c>
      <c r="BG216" s="158">
        <f t="shared" si="51"/>
        <v>0</v>
      </c>
      <c r="BH216" s="158">
        <f t="shared" si="52"/>
        <v>0</v>
      </c>
      <c r="BI216" s="158">
        <f t="shared" si="53"/>
        <v>0</v>
      </c>
      <c r="BJ216" s="13" t="s">
        <v>82</v>
      </c>
      <c r="BK216" s="158">
        <f t="shared" si="54"/>
        <v>0</v>
      </c>
      <c r="BL216" s="13" t="s">
        <v>229</v>
      </c>
      <c r="BM216" s="157" t="s">
        <v>715</v>
      </c>
    </row>
    <row r="217" spans="2:65" s="1" customFormat="1" ht="24.15" customHeight="1" x14ac:dyDescent="0.2">
      <c r="B217" s="28"/>
      <c r="C217" s="146" t="s">
        <v>716</v>
      </c>
      <c r="D217" s="146" t="s">
        <v>163</v>
      </c>
      <c r="E217" s="147" t="s">
        <v>507</v>
      </c>
      <c r="F217" s="148" t="s">
        <v>508</v>
      </c>
      <c r="G217" s="149" t="s">
        <v>171</v>
      </c>
      <c r="H217" s="150">
        <v>133.97800000000001</v>
      </c>
      <c r="I217" s="151"/>
      <c r="J217" s="152">
        <f t="shared" si="45"/>
        <v>0</v>
      </c>
      <c r="K217" s="153"/>
      <c r="L217" s="28"/>
      <c r="M217" s="154" t="s">
        <v>1</v>
      </c>
      <c r="N217" s="115" t="s">
        <v>40</v>
      </c>
      <c r="P217" s="155">
        <f t="shared" si="46"/>
        <v>0</v>
      </c>
      <c r="Q217" s="155">
        <v>6.3E-3</v>
      </c>
      <c r="R217" s="155">
        <f t="shared" si="47"/>
        <v>0.84406140000000007</v>
      </c>
      <c r="S217" s="155">
        <v>0</v>
      </c>
      <c r="T217" s="156">
        <f t="shared" si="48"/>
        <v>0</v>
      </c>
      <c r="AR217" s="157" t="s">
        <v>229</v>
      </c>
      <c r="AT217" s="157" t="s">
        <v>163</v>
      </c>
      <c r="AU217" s="157" t="s">
        <v>84</v>
      </c>
      <c r="AY217" s="13" t="s">
        <v>160</v>
      </c>
      <c r="BE217" s="158">
        <f t="shared" si="49"/>
        <v>0</v>
      </c>
      <c r="BF217" s="158">
        <f t="shared" si="50"/>
        <v>0</v>
      </c>
      <c r="BG217" s="158">
        <f t="shared" si="51"/>
        <v>0</v>
      </c>
      <c r="BH217" s="158">
        <f t="shared" si="52"/>
        <v>0</v>
      </c>
      <c r="BI217" s="158">
        <f t="shared" si="53"/>
        <v>0</v>
      </c>
      <c r="BJ217" s="13" t="s">
        <v>82</v>
      </c>
      <c r="BK217" s="158">
        <f t="shared" si="54"/>
        <v>0</v>
      </c>
      <c r="BL217" s="13" t="s">
        <v>229</v>
      </c>
      <c r="BM217" s="157" t="s">
        <v>717</v>
      </c>
    </row>
    <row r="218" spans="2:65" s="1" customFormat="1" ht="24.15" customHeight="1" x14ac:dyDescent="0.2">
      <c r="B218" s="28"/>
      <c r="C218" s="162" t="s">
        <v>718</v>
      </c>
      <c r="D218" s="162" t="s">
        <v>322</v>
      </c>
      <c r="E218" s="163" t="s">
        <v>503</v>
      </c>
      <c r="F218" s="164" t="s">
        <v>504</v>
      </c>
      <c r="G218" s="165" t="s">
        <v>171</v>
      </c>
      <c r="H218" s="166">
        <v>147.376</v>
      </c>
      <c r="I218" s="167"/>
      <c r="J218" s="168">
        <f t="shared" si="45"/>
        <v>0</v>
      </c>
      <c r="K218" s="169"/>
      <c r="L218" s="170"/>
      <c r="M218" s="171" t="s">
        <v>1</v>
      </c>
      <c r="N218" s="172" t="s">
        <v>40</v>
      </c>
      <c r="P218" s="155">
        <f t="shared" si="46"/>
        <v>0</v>
      </c>
      <c r="Q218" s="155">
        <v>1.7999999999999999E-2</v>
      </c>
      <c r="R218" s="155">
        <f t="shared" si="47"/>
        <v>2.652768</v>
      </c>
      <c r="S218" s="155">
        <v>0</v>
      </c>
      <c r="T218" s="156">
        <f t="shared" si="48"/>
        <v>0</v>
      </c>
      <c r="AR218" s="157" t="s">
        <v>295</v>
      </c>
      <c r="AT218" s="157" t="s">
        <v>322</v>
      </c>
      <c r="AU218" s="157" t="s">
        <v>84</v>
      </c>
      <c r="AY218" s="13" t="s">
        <v>160</v>
      </c>
      <c r="BE218" s="158">
        <f t="shared" si="49"/>
        <v>0</v>
      </c>
      <c r="BF218" s="158">
        <f t="shared" si="50"/>
        <v>0</v>
      </c>
      <c r="BG218" s="158">
        <f t="shared" si="51"/>
        <v>0</v>
      </c>
      <c r="BH218" s="158">
        <f t="shared" si="52"/>
        <v>0</v>
      </c>
      <c r="BI218" s="158">
        <f t="shared" si="53"/>
        <v>0</v>
      </c>
      <c r="BJ218" s="13" t="s">
        <v>82</v>
      </c>
      <c r="BK218" s="158">
        <f t="shared" si="54"/>
        <v>0</v>
      </c>
      <c r="BL218" s="13" t="s">
        <v>229</v>
      </c>
      <c r="BM218" s="157" t="s">
        <v>719</v>
      </c>
    </row>
    <row r="219" spans="2:65" s="1" customFormat="1" ht="24.15" customHeight="1" x14ac:dyDescent="0.2">
      <c r="B219" s="28"/>
      <c r="C219" s="146" t="s">
        <v>720</v>
      </c>
      <c r="D219" s="146" t="s">
        <v>163</v>
      </c>
      <c r="E219" s="147" t="s">
        <v>513</v>
      </c>
      <c r="F219" s="148" t="s">
        <v>514</v>
      </c>
      <c r="G219" s="149" t="s">
        <v>171</v>
      </c>
      <c r="H219" s="150">
        <v>9.2100000000000009</v>
      </c>
      <c r="I219" s="151"/>
      <c r="J219" s="152">
        <f t="shared" si="45"/>
        <v>0</v>
      </c>
      <c r="K219" s="153"/>
      <c r="L219" s="28"/>
      <c r="M219" s="154" t="s">
        <v>1</v>
      </c>
      <c r="N219" s="115" t="s">
        <v>40</v>
      </c>
      <c r="P219" s="155">
        <f t="shared" si="46"/>
        <v>0</v>
      </c>
      <c r="Q219" s="155">
        <v>0</v>
      </c>
      <c r="R219" s="155">
        <f t="shared" si="47"/>
        <v>0</v>
      </c>
      <c r="S219" s="155">
        <v>0</v>
      </c>
      <c r="T219" s="156">
        <f t="shared" si="48"/>
        <v>0</v>
      </c>
      <c r="AR219" s="157" t="s">
        <v>229</v>
      </c>
      <c r="AT219" s="157" t="s">
        <v>163</v>
      </c>
      <c r="AU219" s="157" t="s">
        <v>84</v>
      </c>
      <c r="AY219" s="13" t="s">
        <v>160</v>
      </c>
      <c r="BE219" s="158">
        <f t="shared" si="49"/>
        <v>0</v>
      </c>
      <c r="BF219" s="158">
        <f t="shared" si="50"/>
        <v>0</v>
      </c>
      <c r="BG219" s="158">
        <f t="shared" si="51"/>
        <v>0</v>
      </c>
      <c r="BH219" s="158">
        <f t="shared" si="52"/>
        <v>0</v>
      </c>
      <c r="BI219" s="158">
        <f t="shared" si="53"/>
        <v>0</v>
      </c>
      <c r="BJ219" s="13" t="s">
        <v>82</v>
      </c>
      <c r="BK219" s="158">
        <f t="shared" si="54"/>
        <v>0</v>
      </c>
      <c r="BL219" s="13" t="s">
        <v>229</v>
      </c>
      <c r="BM219" s="157" t="s">
        <v>721</v>
      </c>
    </row>
    <row r="220" spans="2:65" s="1" customFormat="1" ht="16.5" customHeight="1" x14ac:dyDescent="0.2">
      <c r="B220" s="28"/>
      <c r="C220" s="146" t="s">
        <v>722</v>
      </c>
      <c r="D220" s="146" t="s">
        <v>163</v>
      </c>
      <c r="E220" s="147" t="s">
        <v>521</v>
      </c>
      <c r="F220" s="148" t="s">
        <v>522</v>
      </c>
      <c r="G220" s="149" t="s">
        <v>492</v>
      </c>
      <c r="H220" s="150">
        <v>83.2</v>
      </c>
      <c r="I220" s="151"/>
      <c r="J220" s="152">
        <f t="shared" si="45"/>
        <v>0</v>
      </c>
      <c r="K220" s="153"/>
      <c r="L220" s="28"/>
      <c r="M220" s="154" t="s">
        <v>1</v>
      </c>
      <c r="N220" s="115" t="s">
        <v>40</v>
      </c>
      <c r="P220" s="155">
        <f t="shared" si="46"/>
        <v>0</v>
      </c>
      <c r="Q220" s="155">
        <v>3.0000000000000001E-5</v>
      </c>
      <c r="R220" s="155">
        <f t="shared" si="47"/>
        <v>2.496E-3</v>
      </c>
      <c r="S220" s="155">
        <v>0</v>
      </c>
      <c r="T220" s="156">
        <f t="shared" si="48"/>
        <v>0</v>
      </c>
      <c r="AR220" s="157" t="s">
        <v>229</v>
      </c>
      <c r="AT220" s="157" t="s">
        <v>163</v>
      </c>
      <c r="AU220" s="157" t="s">
        <v>84</v>
      </c>
      <c r="AY220" s="13" t="s">
        <v>160</v>
      </c>
      <c r="BE220" s="158">
        <f t="shared" si="49"/>
        <v>0</v>
      </c>
      <c r="BF220" s="158">
        <f t="shared" si="50"/>
        <v>0</v>
      </c>
      <c r="BG220" s="158">
        <f t="shared" si="51"/>
        <v>0</v>
      </c>
      <c r="BH220" s="158">
        <f t="shared" si="52"/>
        <v>0</v>
      </c>
      <c r="BI220" s="158">
        <f t="shared" si="53"/>
        <v>0</v>
      </c>
      <c r="BJ220" s="13" t="s">
        <v>82</v>
      </c>
      <c r="BK220" s="158">
        <f t="shared" si="54"/>
        <v>0</v>
      </c>
      <c r="BL220" s="13" t="s">
        <v>229</v>
      </c>
      <c r="BM220" s="157" t="s">
        <v>723</v>
      </c>
    </row>
    <row r="221" spans="2:65" s="1" customFormat="1" ht="21.75" customHeight="1" x14ac:dyDescent="0.2">
      <c r="B221" s="28"/>
      <c r="C221" s="146" t="s">
        <v>724</v>
      </c>
      <c r="D221" s="146" t="s">
        <v>163</v>
      </c>
      <c r="E221" s="147" t="s">
        <v>525</v>
      </c>
      <c r="F221" s="148" t="s">
        <v>526</v>
      </c>
      <c r="G221" s="149" t="s">
        <v>492</v>
      </c>
      <c r="H221" s="150">
        <v>278</v>
      </c>
      <c r="I221" s="151"/>
      <c r="J221" s="152">
        <f t="shared" si="45"/>
        <v>0</v>
      </c>
      <c r="K221" s="153"/>
      <c r="L221" s="28"/>
      <c r="M221" s="154" t="s">
        <v>1</v>
      </c>
      <c r="N221" s="115" t="s">
        <v>40</v>
      </c>
      <c r="P221" s="155">
        <f t="shared" si="46"/>
        <v>0</v>
      </c>
      <c r="Q221" s="155">
        <v>0</v>
      </c>
      <c r="R221" s="155">
        <f t="shared" si="47"/>
        <v>0</v>
      </c>
      <c r="S221" s="155">
        <v>0</v>
      </c>
      <c r="T221" s="156">
        <f t="shared" si="48"/>
        <v>0</v>
      </c>
      <c r="AR221" s="157" t="s">
        <v>229</v>
      </c>
      <c r="AT221" s="157" t="s">
        <v>163</v>
      </c>
      <c r="AU221" s="157" t="s">
        <v>84</v>
      </c>
      <c r="AY221" s="13" t="s">
        <v>160</v>
      </c>
      <c r="BE221" s="158">
        <f t="shared" si="49"/>
        <v>0</v>
      </c>
      <c r="BF221" s="158">
        <f t="shared" si="50"/>
        <v>0</v>
      </c>
      <c r="BG221" s="158">
        <f t="shared" si="51"/>
        <v>0</v>
      </c>
      <c r="BH221" s="158">
        <f t="shared" si="52"/>
        <v>0</v>
      </c>
      <c r="BI221" s="158">
        <f t="shared" si="53"/>
        <v>0</v>
      </c>
      <c r="BJ221" s="13" t="s">
        <v>82</v>
      </c>
      <c r="BK221" s="158">
        <f t="shared" si="54"/>
        <v>0</v>
      </c>
      <c r="BL221" s="13" t="s">
        <v>229</v>
      </c>
      <c r="BM221" s="157" t="s">
        <v>725</v>
      </c>
    </row>
    <row r="222" spans="2:65" s="1" customFormat="1" ht="24.15" customHeight="1" x14ac:dyDescent="0.2">
      <c r="B222" s="28"/>
      <c r="C222" s="146" t="s">
        <v>726</v>
      </c>
      <c r="D222" s="146" t="s">
        <v>163</v>
      </c>
      <c r="E222" s="147" t="s">
        <v>537</v>
      </c>
      <c r="F222" s="148" t="s">
        <v>538</v>
      </c>
      <c r="G222" s="149" t="s">
        <v>171</v>
      </c>
      <c r="H222" s="150">
        <v>133.97800000000001</v>
      </c>
      <c r="I222" s="151"/>
      <c r="J222" s="152">
        <f t="shared" si="45"/>
        <v>0</v>
      </c>
      <c r="K222" s="153"/>
      <c r="L222" s="28"/>
      <c r="M222" s="154" t="s">
        <v>1</v>
      </c>
      <c r="N222" s="115" t="s">
        <v>40</v>
      </c>
      <c r="P222" s="155">
        <f t="shared" si="46"/>
        <v>0</v>
      </c>
      <c r="Q222" s="155">
        <v>4.5000000000000003E-5</v>
      </c>
      <c r="R222" s="155">
        <f t="shared" si="47"/>
        <v>6.0290100000000004E-3</v>
      </c>
      <c r="S222" s="155">
        <v>0</v>
      </c>
      <c r="T222" s="156">
        <f t="shared" si="48"/>
        <v>0</v>
      </c>
      <c r="AR222" s="157" t="s">
        <v>229</v>
      </c>
      <c r="AT222" s="157" t="s">
        <v>163</v>
      </c>
      <c r="AU222" s="157" t="s">
        <v>84</v>
      </c>
      <c r="AY222" s="13" t="s">
        <v>160</v>
      </c>
      <c r="BE222" s="158">
        <f t="shared" si="49"/>
        <v>0</v>
      </c>
      <c r="BF222" s="158">
        <f t="shared" si="50"/>
        <v>0</v>
      </c>
      <c r="BG222" s="158">
        <f t="shared" si="51"/>
        <v>0</v>
      </c>
      <c r="BH222" s="158">
        <f t="shared" si="52"/>
        <v>0</v>
      </c>
      <c r="BI222" s="158">
        <f t="shared" si="53"/>
        <v>0</v>
      </c>
      <c r="BJ222" s="13" t="s">
        <v>82</v>
      </c>
      <c r="BK222" s="158">
        <f t="shared" si="54"/>
        <v>0</v>
      </c>
      <c r="BL222" s="13" t="s">
        <v>229</v>
      </c>
      <c r="BM222" s="157" t="s">
        <v>727</v>
      </c>
    </row>
    <row r="223" spans="2:65" s="1" customFormat="1" ht="24.15" customHeight="1" x14ac:dyDescent="0.2">
      <c r="B223" s="28"/>
      <c r="C223" s="146" t="s">
        <v>728</v>
      </c>
      <c r="D223" s="146" t="s">
        <v>163</v>
      </c>
      <c r="E223" s="147" t="s">
        <v>541</v>
      </c>
      <c r="F223" s="148" t="s">
        <v>542</v>
      </c>
      <c r="G223" s="149" t="s">
        <v>218</v>
      </c>
      <c r="H223" s="150">
        <v>4.8860000000000001</v>
      </c>
      <c r="I223" s="151"/>
      <c r="J223" s="152">
        <f t="shared" si="45"/>
        <v>0</v>
      </c>
      <c r="K223" s="153"/>
      <c r="L223" s="28"/>
      <c r="M223" s="154" t="s">
        <v>1</v>
      </c>
      <c r="N223" s="115" t="s">
        <v>40</v>
      </c>
      <c r="P223" s="155">
        <f t="shared" si="46"/>
        <v>0</v>
      </c>
      <c r="Q223" s="155">
        <v>0</v>
      </c>
      <c r="R223" s="155">
        <f t="shared" si="47"/>
        <v>0</v>
      </c>
      <c r="S223" s="155">
        <v>0</v>
      </c>
      <c r="T223" s="156">
        <f t="shared" si="48"/>
        <v>0</v>
      </c>
      <c r="AR223" s="157" t="s">
        <v>229</v>
      </c>
      <c r="AT223" s="157" t="s">
        <v>163</v>
      </c>
      <c r="AU223" s="157" t="s">
        <v>84</v>
      </c>
      <c r="AY223" s="13" t="s">
        <v>160</v>
      </c>
      <c r="BE223" s="158">
        <f t="shared" si="49"/>
        <v>0</v>
      </c>
      <c r="BF223" s="158">
        <f t="shared" si="50"/>
        <v>0</v>
      </c>
      <c r="BG223" s="158">
        <f t="shared" si="51"/>
        <v>0</v>
      </c>
      <c r="BH223" s="158">
        <f t="shared" si="52"/>
        <v>0</v>
      </c>
      <c r="BI223" s="158">
        <f t="shared" si="53"/>
        <v>0</v>
      </c>
      <c r="BJ223" s="13" t="s">
        <v>82</v>
      </c>
      <c r="BK223" s="158">
        <f t="shared" si="54"/>
        <v>0</v>
      </c>
      <c r="BL223" s="13" t="s">
        <v>229</v>
      </c>
      <c r="BM223" s="157" t="s">
        <v>729</v>
      </c>
    </row>
    <row r="224" spans="2:65" s="1" customFormat="1" ht="24.15" customHeight="1" x14ac:dyDescent="0.2">
      <c r="B224" s="28"/>
      <c r="C224" s="146" t="s">
        <v>730</v>
      </c>
      <c r="D224" s="146" t="s">
        <v>163</v>
      </c>
      <c r="E224" s="147" t="s">
        <v>545</v>
      </c>
      <c r="F224" s="148" t="s">
        <v>546</v>
      </c>
      <c r="G224" s="149" t="s">
        <v>218</v>
      </c>
      <c r="H224" s="150">
        <v>4.8860000000000001</v>
      </c>
      <c r="I224" s="151"/>
      <c r="J224" s="152">
        <f t="shared" si="45"/>
        <v>0</v>
      </c>
      <c r="K224" s="153"/>
      <c r="L224" s="28"/>
      <c r="M224" s="154" t="s">
        <v>1</v>
      </c>
      <c r="N224" s="115" t="s">
        <v>40</v>
      </c>
      <c r="P224" s="155">
        <f t="shared" si="46"/>
        <v>0</v>
      </c>
      <c r="Q224" s="155">
        <v>0</v>
      </c>
      <c r="R224" s="155">
        <f t="shared" si="47"/>
        <v>0</v>
      </c>
      <c r="S224" s="155">
        <v>0</v>
      </c>
      <c r="T224" s="156">
        <f t="shared" si="48"/>
        <v>0</v>
      </c>
      <c r="AR224" s="157" t="s">
        <v>229</v>
      </c>
      <c r="AT224" s="157" t="s">
        <v>163</v>
      </c>
      <c r="AU224" s="157" t="s">
        <v>84</v>
      </c>
      <c r="AY224" s="13" t="s">
        <v>160</v>
      </c>
      <c r="BE224" s="158">
        <f t="shared" si="49"/>
        <v>0</v>
      </c>
      <c r="BF224" s="158">
        <f t="shared" si="50"/>
        <v>0</v>
      </c>
      <c r="BG224" s="158">
        <f t="shared" si="51"/>
        <v>0</v>
      </c>
      <c r="BH224" s="158">
        <f t="shared" si="52"/>
        <v>0</v>
      </c>
      <c r="BI224" s="158">
        <f t="shared" si="53"/>
        <v>0</v>
      </c>
      <c r="BJ224" s="13" t="s">
        <v>82</v>
      </c>
      <c r="BK224" s="158">
        <f t="shared" si="54"/>
        <v>0</v>
      </c>
      <c r="BL224" s="13" t="s">
        <v>229</v>
      </c>
      <c r="BM224" s="157" t="s">
        <v>731</v>
      </c>
    </row>
    <row r="225" spans="2:65" s="11" customFormat="1" ht="22.75" customHeight="1" x14ac:dyDescent="0.25">
      <c r="B225" s="134"/>
      <c r="D225" s="135" t="s">
        <v>74</v>
      </c>
      <c r="E225" s="144" t="s">
        <v>594</v>
      </c>
      <c r="F225" s="144" t="s">
        <v>595</v>
      </c>
      <c r="I225" s="137"/>
      <c r="J225" s="145">
        <f>BK225</f>
        <v>0</v>
      </c>
      <c r="L225" s="134"/>
      <c r="M225" s="139"/>
      <c r="P225" s="140">
        <f>SUM(P226:P233)</f>
        <v>0</v>
      </c>
      <c r="R225" s="140">
        <f>SUM(R226:R233)</f>
        <v>0.18224897152</v>
      </c>
      <c r="T225" s="141">
        <f>SUM(T226:T233)</f>
        <v>5.5872599999999994E-2</v>
      </c>
      <c r="AR225" s="135" t="s">
        <v>84</v>
      </c>
      <c r="AT225" s="142" t="s">
        <v>74</v>
      </c>
      <c r="AU225" s="142" t="s">
        <v>82</v>
      </c>
      <c r="AY225" s="135" t="s">
        <v>160</v>
      </c>
      <c r="BK225" s="143">
        <f>SUM(BK226:BK233)</f>
        <v>0</v>
      </c>
    </row>
    <row r="226" spans="2:65" s="1" customFormat="1" ht="24.15" customHeight="1" x14ac:dyDescent="0.2">
      <c r="B226" s="28"/>
      <c r="C226" s="146" t="s">
        <v>732</v>
      </c>
      <c r="D226" s="146" t="s">
        <v>163</v>
      </c>
      <c r="E226" s="147" t="s">
        <v>597</v>
      </c>
      <c r="F226" s="148" t="s">
        <v>598</v>
      </c>
      <c r="G226" s="149" t="s">
        <v>171</v>
      </c>
      <c r="H226" s="150">
        <v>372.48399999999998</v>
      </c>
      <c r="I226" s="151"/>
      <c r="J226" s="152">
        <f t="shared" ref="J226:J233" si="55">ROUND(I226*H226,2)</f>
        <v>0</v>
      </c>
      <c r="K226" s="153"/>
      <c r="L226" s="28"/>
      <c r="M226" s="154" t="s">
        <v>1</v>
      </c>
      <c r="N226" s="115" t="s">
        <v>40</v>
      </c>
      <c r="P226" s="155">
        <f t="shared" ref="P226:P233" si="56">O226*H226</f>
        <v>0</v>
      </c>
      <c r="Q226" s="155">
        <v>0</v>
      </c>
      <c r="R226" s="155">
        <f t="shared" ref="R226:R233" si="57">Q226*H226</f>
        <v>0</v>
      </c>
      <c r="S226" s="155">
        <v>0</v>
      </c>
      <c r="T226" s="156">
        <f t="shared" ref="T226:T233" si="58">S226*H226</f>
        <v>0</v>
      </c>
      <c r="AR226" s="157" t="s">
        <v>229</v>
      </c>
      <c r="AT226" s="157" t="s">
        <v>163</v>
      </c>
      <c r="AU226" s="157" t="s">
        <v>84</v>
      </c>
      <c r="AY226" s="13" t="s">
        <v>160</v>
      </c>
      <c r="BE226" s="158">
        <f t="shared" ref="BE226:BE233" si="59">IF(N226="základní",J226,0)</f>
        <v>0</v>
      </c>
      <c r="BF226" s="158">
        <f t="shared" ref="BF226:BF233" si="60">IF(N226="snížená",J226,0)</f>
        <v>0</v>
      </c>
      <c r="BG226" s="158">
        <f t="shared" ref="BG226:BG233" si="61">IF(N226="zákl. přenesená",J226,0)</f>
        <v>0</v>
      </c>
      <c r="BH226" s="158">
        <f t="shared" ref="BH226:BH233" si="62">IF(N226="sníž. přenesená",J226,0)</f>
        <v>0</v>
      </c>
      <c r="BI226" s="158">
        <f t="shared" ref="BI226:BI233" si="63">IF(N226="nulová",J226,0)</f>
        <v>0</v>
      </c>
      <c r="BJ226" s="13" t="s">
        <v>82</v>
      </c>
      <c r="BK226" s="158">
        <f t="shared" ref="BK226:BK233" si="64">ROUND(I226*H226,2)</f>
        <v>0</v>
      </c>
      <c r="BL226" s="13" t="s">
        <v>229</v>
      </c>
      <c r="BM226" s="157" t="s">
        <v>733</v>
      </c>
    </row>
    <row r="227" spans="2:65" s="1" customFormat="1" ht="24.15" customHeight="1" x14ac:dyDescent="0.2">
      <c r="B227" s="28"/>
      <c r="C227" s="146" t="s">
        <v>734</v>
      </c>
      <c r="D227" s="146" t="s">
        <v>163</v>
      </c>
      <c r="E227" s="147" t="s">
        <v>601</v>
      </c>
      <c r="F227" s="148" t="s">
        <v>602</v>
      </c>
      <c r="G227" s="149" t="s">
        <v>171</v>
      </c>
      <c r="H227" s="150">
        <v>372.48399999999998</v>
      </c>
      <c r="I227" s="151"/>
      <c r="J227" s="152">
        <f t="shared" si="55"/>
        <v>0</v>
      </c>
      <c r="K227" s="153"/>
      <c r="L227" s="28"/>
      <c r="M227" s="154" t="s">
        <v>1</v>
      </c>
      <c r="N227" s="115" t="s">
        <v>40</v>
      </c>
      <c r="P227" s="155">
        <f t="shared" si="56"/>
        <v>0</v>
      </c>
      <c r="Q227" s="155">
        <v>2.08E-6</v>
      </c>
      <c r="R227" s="155">
        <f t="shared" si="57"/>
        <v>7.7476671999999992E-4</v>
      </c>
      <c r="S227" s="155">
        <v>1.4999999999999999E-4</v>
      </c>
      <c r="T227" s="156">
        <f t="shared" si="58"/>
        <v>5.5872599999999994E-2</v>
      </c>
      <c r="AR227" s="157" t="s">
        <v>229</v>
      </c>
      <c r="AT227" s="157" t="s">
        <v>163</v>
      </c>
      <c r="AU227" s="157" t="s">
        <v>84</v>
      </c>
      <c r="AY227" s="13" t="s">
        <v>160</v>
      </c>
      <c r="BE227" s="158">
        <f t="shared" si="59"/>
        <v>0</v>
      </c>
      <c r="BF227" s="158">
        <f t="shared" si="60"/>
        <v>0</v>
      </c>
      <c r="BG227" s="158">
        <f t="shared" si="61"/>
        <v>0</v>
      </c>
      <c r="BH227" s="158">
        <f t="shared" si="62"/>
        <v>0</v>
      </c>
      <c r="BI227" s="158">
        <f t="shared" si="63"/>
        <v>0</v>
      </c>
      <c r="BJ227" s="13" t="s">
        <v>82</v>
      </c>
      <c r="BK227" s="158">
        <f t="shared" si="64"/>
        <v>0</v>
      </c>
      <c r="BL227" s="13" t="s">
        <v>229</v>
      </c>
      <c r="BM227" s="157" t="s">
        <v>735</v>
      </c>
    </row>
    <row r="228" spans="2:65" s="1" customFormat="1" ht="16.5" customHeight="1" x14ac:dyDescent="0.2">
      <c r="B228" s="28"/>
      <c r="C228" s="146" t="s">
        <v>736</v>
      </c>
      <c r="D228" s="146" t="s">
        <v>163</v>
      </c>
      <c r="E228" s="147" t="s">
        <v>605</v>
      </c>
      <c r="F228" s="148" t="s">
        <v>606</v>
      </c>
      <c r="G228" s="149" t="s">
        <v>171</v>
      </c>
      <c r="H228" s="150">
        <v>133.97800000000001</v>
      </c>
      <c r="I228" s="151"/>
      <c r="J228" s="152">
        <f t="shared" si="55"/>
        <v>0</v>
      </c>
      <c r="K228" s="153"/>
      <c r="L228" s="28"/>
      <c r="M228" s="154" t="s">
        <v>1</v>
      </c>
      <c r="N228" s="115" t="s">
        <v>40</v>
      </c>
      <c r="P228" s="155">
        <f t="shared" si="56"/>
        <v>0</v>
      </c>
      <c r="Q228" s="155">
        <v>0</v>
      </c>
      <c r="R228" s="155">
        <f t="shared" si="57"/>
        <v>0</v>
      </c>
      <c r="S228" s="155">
        <v>0</v>
      </c>
      <c r="T228" s="156">
        <f t="shared" si="58"/>
        <v>0</v>
      </c>
      <c r="AR228" s="157" t="s">
        <v>229</v>
      </c>
      <c r="AT228" s="157" t="s">
        <v>163</v>
      </c>
      <c r="AU228" s="157" t="s">
        <v>84</v>
      </c>
      <c r="AY228" s="13" t="s">
        <v>160</v>
      </c>
      <c r="BE228" s="158">
        <f t="shared" si="59"/>
        <v>0</v>
      </c>
      <c r="BF228" s="158">
        <f t="shared" si="60"/>
        <v>0</v>
      </c>
      <c r="BG228" s="158">
        <f t="shared" si="61"/>
        <v>0</v>
      </c>
      <c r="BH228" s="158">
        <f t="shared" si="62"/>
        <v>0</v>
      </c>
      <c r="BI228" s="158">
        <f t="shared" si="63"/>
        <v>0</v>
      </c>
      <c r="BJ228" s="13" t="s">
        <v>82</v>
      </c>
      <c r="BK228" s="158">
        <f t="shared" si="64"/>
        <v>0</v>
      </c>
      <c r="BL228" s="13" t="s">
        <v>229</v>
      </c>
      <c r="BM228" s="157" t="s">
        <v>737</v>
      </c>
    </row>
    <row r="229" spans="2:65" s="1" customFormat="1" ht="16.5" customHeight="1" x14ac:dyDescent="0.2">
      <c r="B229" s="28"/>
      <c r="C229" s="162" t="s">
        <v>375</v>
      </c>
      <c r="D229" s="162" t="s">
        <v>322</v>
      </c>
      <c r="E229" s="163" t="s">
        <v>609</v>
      </c>
      <c r="F229" s="164" t="s">
        <v>610</v>
      </c>
      <c r="G229" s="165" t="s">
        <v>171</v>
      </c>
      <c r="H229" s="166">
        <v>140.67699999999999</v>
      </c>
      <c r="I229" s="167"/>
      <c r="J229" s="168">
        <f t="shared" si="55"/>
        <v>0</v>
      </c>
      <c r="K229" s="169"/>
      <c r="L229" s="170"/>
      <c r="M229" s="171" t="s">
        <v>1</v>
      </c>
      <c r="N229" s="172" t="s">
        <v>40</v>
      </c>
      <c r="P229" s="155">
        <f t="shared" si="56"/>
        <v>0</v>
      </c>
      <c r="Q229" s="155">
        <v>0</v>
      </c>
      <c r="R229" s="155">
        <f t="shared" si="57"/>
        <v>0</v>
      </c>
      <c r="S229" s="155">
        <v>0</v>
      </c>
      <c r="T229" s="156">
        <f t="shared" si="58"/>
        <v>0</v>
      </c>
      <c r="AR229" s="157" t="s">
        <v>295</v>
      </c>
      <c r="AT229" s="157" t="s">
        <v>322</v>
      </c>
      <c r="AU229" s="157" t="s">
        <v>84</v>
      </c>
      <c r="AY229" s="13" t="s">
        <v>160</v>
      </c>
      <c r="BE229" s="158">
        <f t="shared" si="59"/>
        <v>0</v>
      </c>
      <c r="BF229" s="158">
        <f t="shared" si="60"/>
        <v>0</v>
      </c>
      <c r="BG229" s="158">
        <f t="shared" si="61"/>
        <v>0</v>
      </c>
      <c r="BH229" s="158">
        <f t="shared" si="62"/>
        <v>0</v>
      </c>
      <c r="BI229" s="158">
        <f t="shared" si="63"/>
        <v>0</v>
      </c>
      <c r="BJ229" s="13" t="s">
        <v>82</v>
      </c>
      <c r="BK229" s="158">
        <f t="shared" si="64"/>
        <v>0</v>
      </c>
      <c r="BL229" s="13" t="s">
        <v>229</v>
      </c>
      <c r="BM229" s="157" t="s">
        <v>738</v>
      </c>
    </row>
    <row r="230" spans="2:65" s="1" customFormat="1" ht="21.75" customHeight="1" x14ac:dyDescent="0.2">
      <c r="B230" s="28"/>
      <c r="C230" s="146" t="s">
        <v>379</v>
      </c>
      <c r="D230" s="146" t="s">
        <v>163</v>
      </c>
      <c r="E230" s="147" t="s">
        <v>613</v>
      </c>
      <c r="F230" s="148" t="s">
        <v>614</v>
      </c>
      <c r="G230" s="149" t="s">
        <v>171</v>
      </c>
      <c r="H230" s="150">
        <v>20.099</v>
      </c>
      <c r="I230" s="151"/>
      <c r="J230" s="152">
        <f t="shared" si="55"/>
        <v>0</v>
      </c>
      <c r="K230" s="153"/>
      <c r="L230" s="28"/>
      <c r="M230" s="154" t="s">
        <v>1</v>
      </c>
      <c r="N230" s="115" t="s">
        <v>40</v>
      </c>
      <c r="P230" s="155">
        <f t="shared" si="56"/>
        <v>0</v>
      </c>
      <c r="Q230" s="155">
        <v>0</v>
      </c>
      <c r="R230" s="155">
        <f t="shared" si="57"/>
        <v>0</v>
      </c>
      <c r="S230" s="155">
        <v>0</v>
      </c>
      <c r="T230" s="156">
        <f t="shared" si="58"/>
        <v>0</v>
      </c>
      <c r="AR230" s="157" t="s">
        <v>229</v>
      </c>
      <c r="AT230" s="157" t="s">
        <v>163</v>
      </c>
      <c r="AU230" s="157" t="s">
        <v>84</v>
      </c>
      <c r="AY230" s="13" t="s">
        <v>160</v>
      </c>
      <c r="BE230" s="158">
        <f t="shared" si="59"/>
        <v>0</v>
      </c>
      <c r="BF230" s="158">
        <f t="shared" si="60"/>
        <v>0</v>
      </c>
      <c r="BG230" s="158">
        <f t="shared" si="61"/>
        <v>0</v>
      </c>
      <c r="BH230" s="158">
        <f t="shared" si="62"/>
        <v>0</v>
      </c>
      <c r="BI230" s="158">
        <f t="shared" si="63"/>
        <v>0</v>
      </c>
      <c r="BJ230" s="13" t="s">
        <v>82</v>
      </c>
      <c r="BK230" s="158">
        <f t="shared" si="64"/>
        <v>0</v>
      </c>
      <c r="BL230" s="13" t="s">
        <v>229</v>
      </c>
      <c r="BM230" s="157" t="s">
        <v>739</v>
      </c>
    </row>
    <row r="231" spans="2:65" s="1" customFormat="1" ht="16.5" customHeight="1" x14ac:dyDescent="0.2">
      <c r="B231" s="28"/>
      <c r="C231" s="162" t="s">
        <v>383</v>
      </c>
      <c r="D231" s="162" t="s">
        <v>322</v>
      </c>
      <c r="E231" s="163" t="s">
        <v>609</v>
      </c>
      <c r="F231" s="164" t="s">
        <v>610</v>
      </c>
      <c r="G231" s="165" t="s">
        <v>171</v>
      </c>
      <c r="H231" s="166">
        <v>21.103999999999999</v>
      </c>
      <c r="I231" s="167"/>
      <c r="J231" s="168">
        <f t="shared" si="55"/>
        <v>0</v>
      </c>
      <c r="K231" s="169"/>
      <c r="L231" s="170"/>
      <c r="M231" s="171" t="s">
        <v>1</v>
      </c>
      <c r="N231" s="172" t="s">
        <v>40</v>
      </c>
      <c r="P231" s="155">
        <f t="shared" si="56"/>
        <v>0</v>
      </c>
      <c r="Q231" s="155">
        <v>0</v>
      </c>
      <c r="R231" s="155">
        <f t="shared" si="57"/>
        <v>0</v>
      </c>
      <c r="S231" s="155">
        <v>0</v>
      </c>
      <c r="T231" s="156">
        <f t="shared" si="58"/>
        <v>0</v>
      </c>
      <c r="AR231" s="157" t="s">
        <v>295</v>
      </c>
      <c r="AT231" s="157" t="s">
        <v>322</v>
      </c>
      <c r="AU231" s="157" t="s">
        <v>84</v>
      </c>
      <c r="AY231" s="13" t="s">
        <v>160</v>
      </c>
      <c r="BE231" s="158">
        <f t="shared" si="59"/>
        <v>0</v>
      </c>
      <c r="BF231" s="158">
        <f t="shared" si="60"/>
        <v>0</v>
      </c>
      <c r="BG231" s="158">
        <f t="shared" si="61"/>
        <v>0</v>
      </c>
      <c r="BH231" s="158">
        <f t="shared" si="62"/>
        <v>0</v>
      </c>
      <c r="BI231" s="158">
        <f t="shared" si="63"/>
        <v>0</v>
      </c>
      <c r="BJ231" s="13" t="s">
        <v>82</v>
      </c>
      <c r="BK231" s="158">
        <f t="shared" si="64"/>
        <v>0</v>
      </c>
      <c r="BL231" s="13" t="s">
        <v>229</v>
      </c>
      <c r="BM231" s="157" t="s">
        <v>740</v>
      </c>
    </row>
    <row r="232" spans="2:65" s="1" customFormat="1" ht="24.15" customHeight="1" x14ac:dyDescent="0.2">
      <c r="B232" s="28"/>
      <c r="C232" s="146" t="s">
        <v>403</v>
      </c>
      <c r="D232" s="146" t="s">
        <v>163</v>
      </c>
      <c r="E232" s="147" t="s">
        <v>619</v>
      </c>
      <c r="F232" s="148" t="s">
        <v>620</v>
      </c>
      <c r="G232" s="149" t="s">
        <v>171</v>
      </c>
      <c r="H232" s="150">
        <v>372.48399999999998</v>
      </c>
      <c r="I232" s="151"/>
      <c r="J232" s="152">
        <f t="shared" si="55"/>
        <v>0</v>
      </c>
      <c r="K232" s="153"/>
      <c r="L232" s="28"/>
      <c r="M232" s="154" t="s">
        <v>1</v>
      </c>
      <c r="N232" s="115" t="s">
        <v>40</v>
      </c>
      <c r="P232" s="155">
        <f t="shared" si="56"/>
        <v>0</v>
      </c>
      <c r="Q232" s="155">
        <v>2.0120000000000001E-4</v>
      </c>
      <c r="R232" s="155">
        <f t="shared" si="57"/>
        <v>7.4943780799999998E-2</v>
      </c>
      <c r="S232" s="155">
        <v>0</v>
      </c>
      <c r="T232" s="156">
        <f t="shared" si="58"/>
        <v>0</v>
      </c>
      <c r="AR232" s="157" t="s">
        <v>229</v>
      </c>
      <c r="AT232" s="157" t="s">
        <v>163</v>
      </c>
      <c r="AU232" s="157" t="s">
        <v>84</v>
      </c>
      <c r="AY232" s="13" t="s">
        <v>160</v>
      </c>
      <c r="BE232" s="158">
        <f t="shared" si="59"/>
        <v>0</v>
      </c>
      <c r="BF232" s="158">
        <f t="shared" si="60"/>
        <v>0</v>
      </c>
      <c r="BG232" s="158">
        <f t="shared" si="61"/>
        <v>0</v>
      </c>
      <c r="BH232" s="158">
        <f t="shared" si="62"/>
        <v>0</v>
      </c>
      <c r="BI232" s="158">
        <f t="shared" si="63"/>
        <v>0</v>
      </c>
      <c r="BJ232" s="13" t="s">
        <v>82</v>
      </c>
      <c r="BK232" s="158">
        <f t="shared" si="64"/>
        <v>0</v>
      </c>
      <c r="BL232" s="13" t="s">
        <v>229</v>
      </c>
      <c r="BM232" s="157" t="s">
        <v>741</v>
      </c>
    </row>
    <row r="233" spans="2:65" s="1" customFormat="1" ht="24.15" customHeight="1" x14ac:dyDescent="0.2">
      <c r="B233" s="28"/>
      <c r="C233" s="146" t="s">
        <v>407</v>
      </c>
      <c r="D233" s="146" t="s">
        <v>163</v>
      </c>
      <c r="E233" s="147" t="s">
        <v>623</v>
      </c>
      <c r="F233" s="148" t="s">
        <v>624</v>
      </c>
      <c r="G233" s="149" t="s">
        <v>171</v>
      </c>
      <c r="H233" s="150">
        <v>372.48399999999998</v>
      </c>
      <c r="I233" s="151"/>
      <c r="J233" s="152">
        <f t="shared" si="55"/>
        <v>0</v>
      </c>
      <c r="K233" s="153"/>
      <c r="L233" s="28"/>
      <c r="M233" s="173" t="s">
        <v>1</v>
      </c>
      <c r="N233" s="174" t="s">
        <v>40</v>
      </c>
      <c r="O233" s="175"/>
      <c r="P233" s="176">
        <f t="shared" si="56"/>
        <v>0</v>
      </c>
      <c r="Q233" s="176">
        <v>2.8600000000000001E-4</v>
      </c>
      <c r="R233" s="176">
        <f t="shared" si="57"/>
        <v>0.106530424</v>
      </c>
      <c r="S233" s="176">
        <v>0</v>
      </c>
      <c r="T233" s="177">
        <f t="shared" si="58"/>
        <v>0</v>
      </c>
      <c r="AR233" s="157" t="s">
        <v>229</v>
      </c>
      <c r="AT233" s="157" t="s">
        <v>163</v>
      </c>
      <c r="AU233" s="157" t="s">
        <v>84</v>
      </c>
      <c r="AY233" s="13" t="s">
        <v>160</v>
      </c>
      <c r="BE233" s="158">
        <f t="shared" si="59"/>
        <v>0</v>
      </c>
      <c r="BF233" s="158">
        <f t="shared" si="60"/>
        <v>0</v>
      </c>
      <c r="BG233" s="158">
        <f t="shared" si="61"/>
        <v>0</v>
      </c>
      <c r="BH233" s="158">
        <f t="shared" si="62"/>
        <v>0</v>
      </c>
      <c r="BI233" s="158">
        <f t="shared" si="63"/>
        <v>0</v>
      </c>
      <c r="BJ233" s="13" t="s">
        <v>82</v>
      </c>
      <c r="BK233" s="158">
        <f t="shared" si="64"/>
        <v>0</v>
      </c>
      <c r="BL233" s="13" t="s">
        <v>229</v>
      </c>
      <c r="BM233" s="157" t="s">
        <v>742</v>
      </c>
    </row>
    <row r="234" spans="2:65" s="1" customFormat="1" ht="7" customHeight="1" x14ac:dyDescent="0.2">
      <c r="B234" s="40"/>
      <c r="C234" s="41"/>
      <c r="D234" s="41"/>
      <c r="E234" s="41"/>
      <c r="F234" s="41"/>
      <c r="G234" s="41"/>
      <c r="H234" s="41"/>
      <c r="I234" s="41"/>
      <c r="J234" s="41"/>
      <c r="K234" s="41"/>
      <c r="L234" s="28"/>
    </row>
  </sheetData>
  <sheetProtection algorithmName="SHA-512" hashValue="JFGU4XhW3PU7lF60hGC+hpMOkDN8HUPJsKoq4oQzIecvc1KaAwuEf8bULnQJUzpcLEOoeQrNzd1jKiBc94LlVA==" saltValue="WidEpbUWYC9SkcLHe+xzpVvwFI28e+koumkxgd3Ew86IOSfmH1+H9gPNxvzez66qswovwesxtID1EEwuM55D4w==" spinCount="100000" sheet="1" objects="1" scenarios="1" formatColumns="0" formatRows="0" autoFilter="0"/>
  <autoFilter ref="C141:K233" xr:uid="{00000000-0009-0000-0000-000002000000}"/>
  <mergeCells count="17">
    <mergeCell ref="E134:H134"/>
    <mergeCell ref="L2:V2"/>
    <mergeCell ref="D116:F116"/>
    <mergeCell ref="D117:F117"/>
    <mergeCell ref="D118:F118"/>
    <mergeCell ref="E130:H130"/>
    <mergeCell ref="E132:H132"/>
    <mergeCell ref="E85:H85"/>
    <mergeCell ref="E87:H87"/>
    <mergeCell ref="E89:H89"/>
    <mergeCell ref="D114:F114"/>
    <mergeCell ref="D115:F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55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95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ht="12" customHeight="1" x14ac:dyDescent="0.2">
      <c r="B8" s="16"/>
      <c r="D8" s="23" t="s">
        <v>112</v>
      </c>
      <c r="L8" s="16"/>
    </row>
    <row r="9" spans="2:46" s="1" customFormat="1" ht="16.5" customHeight="1" x14ac:dyDescent="0.2">
      <c r="B9" s="28"/>
      <c r="E9" s="220" t="s">
        <v>113</v>
      </c>
      <c r="F9" s="222"/>
      <c r="G9" s="222"/>
      <c r="H9" s="222"/>
      <c r="L9" s="28"/>
    </row>
    <row r="10" spans="2:46" s="1" customFormat="1" ht="12" customHeight="1" x14ac:dyDescent="0.2">
      <c r="B10" s="28"/>
      <c r="D10" s="23" t="s">
        <v>114</v>
      </c>
      <c r="L10" s="28"/>
    </row>
    <row r="11" spans="2:46" s="1" customFormat="1" ht="16.5" customHeight="1" x14ac:dyDescent="0.2">
      <c r="B11" s="28"/>
      <c r="E11" s="178" t="s">
        <v>743</v>
      </c>
      <c r="F11" s="222"/>
      <c r="G11" s="222"/>
      <c r="H11" s="222"/>
      <c r="L11" s="28"/>
    </row>
    <row r="12" spans="2:46" s="1" customFormat="1" ht="10" x14ac:dyDescent="0.2">
      <c r="B12" s="28"/>
      <c r="L12" s="28"/>
    </row>
    <row r="13" spans="2:46" s="1" customFormat="1" ht="12" customHeight="1" x14ac:dyDescent="0.2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20</v>
      </c>
      <c r="F14" s="21" t="s">
        <v>21</v>
      </c>
      <c r="I14" s="23" t="s">
        <v>22</v>
      </c>
      <c r="J14" s="48" t="str">
        <f>'Rekapitulace stavby'!AN8</f>
        <v>12. 4. 2023</v>
      </c>
      <c r="L14" s="28"/>
    </row>
    <row r="15" spans="2:46" s="1" customFormat="1" ht="10.75" customHeight="1" x14ac:dyDescent="0.2">
      <c r="B15" s="28"/>
      <c r="L15" s="28"/>
    </row>
    <row r="16" spans="2:46" s="1" customFormat="1" ht="12" customHeight="1" x14ac:dyDescent="0.2">
      <c r="B16" s="28"/>
      <c r="D16" s="23" t="s">
        <v>24</v>
      </c>
      <c r="I16" s="23" t="s">
        <v>25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1</v>
      </c>
      <c r="L17" s="28"/>
    </row>
    <row r="18" spans="2:12" s="1" customFormat="1" ht="7" customHeight="1" x14ac:dyDescent="0.2">
      <c r="B18" s="28"/>
      <c r="L18" s="28"/>
    </row>
    <row r="19" spans="2:12" s="1" customFormat="1" ht="12" customHeight="1" x14ac:dyDescent="0.2">
      <c r="B19" s="28"/>
      <c r="D19" s="23" t="s">
        <v>28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 x14ac:dyDescent="0.2">
      <c r="B20" s="28"/>
      <c r="E20" s="223" t="str">
        <f>'Rekapitulace stavby'!E14</f>
        <v>Vyplň údaj</v>
      </c>
      <c r="F20" s="204"/>
      <c r="G20" s="204"/>
      <c r="H20" s="204"/>
      <c r="I20" s="23" t="s">
        <v>27</v>
      </c>
      <c r="J20" s="24" t="str">
        <f>'Rekapitulace stavby'!AN14</f>
        <v>Vyplň údaj</v>
      </c>
      <c r="L20" s="28"/>
    </row>
    <row r="21" spans="2:12" s="1" customFormat="1" ht="7" customHeight="1" x14ac:dyDescent="0.2">
      <c r="B21" s="28"/>
      <c r="L21" s="28"/>
    </row>
    <row r="22" spans="2:12" s="1" customFormat="1" ht="12" customHeight="1" x14ac:dyDescent="0.2">
      <c r="B22" s="28"/>
      <c r="D22" s="23" t="s">
        <v>30</v>
      </c>
      <c r="I22" s="23" t="s">
        <v>25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31</v>
      </c>
      <c r="I23" s="23" t="s">
        <v>27</v>
      </c>
      <c r="J23" s="21" t="s">
        <v>1</v>
      </c>
      <c r="L23" s="28"/>
    </row>
    <row r="24" spans="2:12" s="1" customFormat="1" ht="7" customHeight="1" x14ac:dyDescent="0.2">
      <c r="B24" s="28"/>
      <c r="L24" s="28"/>
    </row>
    <row r="25" spans="2:12" s="1" customFormat="1" ht="12" customHeight="1" x14ac:dyDescent="0.2">
      <c r="B25" s="28"/>
      <c r="D25" s="23" t="s">
        <v>33</v>
      </c>
      <c r="I25" s="23" t="s">
        <v>25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31</v>
      </c>
      <c r="I26" s="23" t="s">
        <v>27</v>
      </c>
      <c r="J26" s="21" t="s">
        <v>1</v>
      </c>
      <c r="L26" s="28"/>
    </row>
    <row r="27" spans="2:12" s="1" customFormat="1" ht="7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0"/>
      <c r="E29" s="209" t="s">
        <v>1</v>
      </c>
      <c r="F29" s="209"/>
      <c r="G29" s="209"/>
      <c r="H29" s="209"/>
      <c r="L29" s="90"/>
    </row>
    <row r="30" spans="2:12" s="1" customFormat="1" ht="7" customHeight="1" x14ac:dyDescent="0.2">
      <c r="B30" s="28"/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 x14ac:dyDescent="0.2">
      <c r="B32" s="28"/>
      <c r="D32" s="21" t="s">
        <v>116</v>
      </c>
      <c r="J32" s="91">
        <f>J98</f>
        <v>0</v>
      </c>
      <c r="L32" s="28"/>
    </row>
    <row r="33" spans="2:12" s="1" customFormat="1" ht="14.4" customHeight="1" x14ac:dyDescent="0.2">
      <c r="B33" s="28"/>
      <c r="D33" s="92" t="s">
        <v>117</v>
      </c>
      <c r="J33" s="91">
        <f>J114</f>
        <v>0</v>
      </c>
      <c r="L33" s="28"/>
    </row>
    <row r="34" spans="2:12" s="1" customFormat="1" ht="25.4" customHeight="1" x14ac:dyDescent="0.2">
      <c r="B34" s="28"/>
      <c r="D34" s="93" t="s">
        <v>35</v>
      </c>
      <c r="J34" s="62">
        <f>ROUND(J32 + J33, 2)</f>
        <v>0</v>
      </c>
      <c r="L34" s="28"/>
    </row>
    <row r="35" spans="2:12" s="1" customFormat="1" ht="7" customHeight="1" x14ac:dyDescent="0.2">
      <c r="B35" s="28"/>
      <c r="D35" s="49"/>
      <c r="E35" s="49"/>
      <c r="F35" s="49"/>
      <c r="G35" s="49"/>
      <c r="H35" s="49"/>
      <c r="I35" s="49"/>
      <c r="J35" s="49"/>
      <c r="K35" s="49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1" t="s">
        <v>39</v>
      </c>
      <c r="E37" s="23" t="s">
        <v>40</v>
      </c>
      <c r="F37" s="82">
        <f>ROUND((SUM(BE114:BE121) + SUM(BE143:BE254)),  2)</f>
        <v>0</v>
      </c>
      <c r="I37" s="94">
        <v>0.21</v>
      </c>
      <c r="J37" s="82">
        <f>ROUND(((SUM(BE114:BE121) + SUM(BE143:BE254))*I37),  2)</f>
        <v>0</v>
      </c>
      <c r="L37" s="28"/>
    </row>
    <row r="38" spans="2:12" s="1" customFormat="1" ht="14.4" customHeight="1" x14ac:dyDescent="0.2">
      <c r="B38" s="28"/>
      <c r="E38" s="23" t="s">
        <v>41</v>
      </c>
      <c r="F38" s="82">
        <f>ROUND((SUM(BF114:BF121) + SUM(BF143:BF254)),  2)</f>
        <v>0</v>
      </c>
      <c r="I38" s="94">
        <v>0.15</v>
      </c>
      <c r="J38" s="82">
        <f>ROUND(((SUM(BF114:BF121) + SUM(BF143:BF254))*I38),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2">
        <f>ROUND((SUM(BG114:BG121) + SUM(BG143:BG254)),  2)</f>
        <v>0</v>
      </c>
      <c r="I39" s="94">
        <v>0.21</v>
      </c>
      <c r="J39" s="82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2">
        <f>ROUND((SUM(BH114:BH121) + SUM(BH143:BH254)),  2)</f>
        <v>0</v>
      </c>
      <c r="I40" s="94">
        <v>0.15</v>
      </c>
      <c r="J40" s="82">
        <f>0</f>
        <v>0</v>
      </c>
      <c r="L40" s="28"/>
    </row>
    <row r="41" spans="2:12" s="1" customFormat="1" ht="14.4" hidden="1" customHeight="1" x14ac:dyDescent="0.2">
      <c r="B41" s="28"/>
      <c r="E41" s="23" t="s">
        <v>44</v>
      </c>
      <c r="F41" s="82">
        <f>ROUND((SUM(BI114:BI121) + SUM(BI143:BI254)),  2)</f>
        <v>0</v>
      </c>
      <c r="I41" s="94">
        <v>0</v>
      </c>
      <c r="J41" s="82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5"/>
      <c r="D43" s="96" t="s">
        <v>45</v>
      </c>
      <c r="E43" s="53"/>
      <c r="F43" s="53"/>
      <c r="G43" s="97" t="s">
        <v>46</v>
      </c>
      <c r="H43" s="98" t="s">
        <v>47</v>
      </c>
      <c r="I43" s="53"/>
      <c r="J43" s="99">
        <f>SUM(J34:J41)</f>
        <v>0</v>
      </c>
      <c r="K43" s="100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12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5" customHeight="1" x14ac:dyDescent="0.2">
      <c r="B82" s="28"/>
      <c r="C82" s="17" t="s">
        <v>118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16</v>
      </c>
      <c r="L84" s="28"/>
    </row>
    <row r="85" spans="2:12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12" ht="12" customHeight="1" x14ac:dyDescent="0.2">
      <c r="B86" s="16"/>
      <c r="C86" s="23" t="s">
        <v>112</v>
      </c>
      <c r="L86" s="16"/>
    </row>
    <row r="87" spans="2:12" s="1" customFormat="1" ht="16.5" customHeight="1" x14ac:dyDescent="0.2">
      <c r="B87" s="28"/>
      <c r="E87" s="220" t="s">
        <v>113</v>
      </c>
      <c r="F87" s="222"/>
      <c r="G87" s="222"/>
      <c r="H87" s="222"/>
      <c r="L87" s="28"/>
    </row>
    <row r="88" spans="2:12" s="1" customFormat="1" ht="12" customHeight="1" x14ac:dyDescent="0.2">
      <c r="B88" s="28"/>
      <c r="C88" s="23" t="s">
        <v>114</v>
      </c>
      <c r="L88" s="28"/>
    </row>
    <row r="89" spans="2:12" s="1" customFormat="1" ht="16.5" customHeight="1" x14ac:dyDescent="0.2">
      <c r="B89" s="28"/>
      <c r="E89" s="178" t="str">
        <f>E11</f>
        <v>D3 - 1.NP-pravý prostor</v>
      </c>
      <c r="F89" s="222"/>
      <c r="G89" s="222"/>
      <c r="H89" s="222"/>
      <c r="L89" s="28"/>
    </row>
    <row r="90" spans="2:12" s="1" customFormat="1" ht="7" customHeight="1" x14ac:dyDescent="0.2">
      <c r="B90" s="28"/>
      <c r="L90" s="28"/>
    </row>
    <row r="91" spans="2:12" s="1" customFormat="1" ht="12" customHeight="1" x14ac:dyDescent="0.2">
      <c r="B91" s="28"/>
      <c r="C91" s="23" t="s">
        <v>20</v>
      </c>
      <c r="F91" s="21" t="str">
        <f>F14</f>
        <v>p.č. 1006/1, 1006/44 a p.č. st. 52, k.ú. Kozojedy</v>
      </c>
      <c r="I91" s="23" t="s">
        <v>22</v>
      </c>
      <c r="J91" s="48" t="str">
        <f>IF(J14="","",J14)</f>
        <v>12. 4. 2023</v>
      </c>
      <c r="L91" s="28"/>
    </row>
    <row r="92" spans="2:12" s="1" customFormat="1" ht="7" customHeight="1" x14ac:dyDescent="0.2">
      <c r="B92" s="28"/>
      <c r="L92" s="28"/>
    </row>
    <row r="93" spans="2:12" s="1" customFormat="1" ht="15.15" customHeight="1" x14ac:dyDescent="0.2">
      <c r="B93" s="28"/>
      <c r="C93" s="23" t="s">
        <v>24</v>
      </c>
      <c r="F93" s="21" t="str">
        <f>E17</f>
        <v>Obec Kozojedy, 9. května 40, 28163 Kozojedy</v>
      </c>
      <c r="I93" s="23" t="s">
        <v>30</v>
      </c>
      <c r="J93" s="26" t="str">
        <f>E23</f>
        <v>KFJ poject s.r.o.</v>
      </c>
      <c r="L93" s="28"/>
    </row>
    <row r="94" spans="2:12" s="1" customFormat="1" ht="15.15" customHeight="1" x14ac:dyDescent="0.2">
      <c r="B94" s="28"/>
      <c r="C94" s="23" t="s">
        <v>28</v>
      </c>
      <c r="F94" s="21" t="str">
        <f>IF(E20="","",E20)</f>
        <v>Vyplň údaj</v>
      </c>
      <c r="I94" s="23" t="s">
        <v>33</v>
      </c>
      <c r="J94" s="26" t="str">
        <f>E26</f>
        <v>KFJ poject s.r.o.</v>
      </c>
      <c r="L94" s="28"/>
    </row>
    <row r="95" spans="2:12" s="1" customFormat="1" ht="10.25" customHeight="1" x14ac:dyDescent="0.2">
      <c r="B95" s="28"/>
      <c r="L95" s="28"/>
    </row>
    <row r="96" spans="2:12" s="1" customFormat="1" ht="29.25" customHeight="1" x14ac:dyDescent="0.2">
      <c r="B96" s="28"/>
      <c r="C96" s="103" t="s">
        <v>119</v>
      </c>
      <c r="D96" s="95"/>
      <c r="E96" s="95"/>
      <c r="F96" s="95"/>
      <c r="G96" s="95"/>
      <c r="H96" s="95"/>
      <c r="I96" s="95"/>
      <c r="J96" s="104" t="s">
        <v>120</v>
      </c>
      <c r="K96" s="95"/>
      <c r="L96" s="28"/>
    </row>
    <row r="97" spans="2:47" s="1" customFormat="1" ht="10.25" customHeight="1" x14ac:dyDescent="0.2">
      <c r="B97" s="28"/>
      <c r="L97" s="28"/>
    </row>
    <row r="98" spans="2:47" s="1" customFormat="1" ht="22.75" customHeight="1" x14ac:dyDescent="0.2">
      <c r="B98" s="28"/>
      <c r="C98" s="105" t="s">
        <v>121</v>
      </c>
      <c r="J98" s="62">
        <f>J143</f>
        <v>0</v>
      </c>
      <c r="L98" s="28"/>
      <c r="AU98" s="13" t="s">
        <v>122</v>
      </c>
    </row>
    <row r="99" spans="2:47" s="8" customFormat="1" ht="25" customHeight="1" x14ac:dyDescent="0.2">
      <c r="B99" s="106"/>
      <c r="D99" s="107" t="s">
        <v>123</v>
      </c>
      <c r="E99" s="108"/>
      <c r="F99" s="108"/>
      <c r="G99" s="108"/>
      <c r="H99" s="108"/>
      <c r="I99" s="108"/>
      <c r="J99" s="109">
        <f>J144</f>
        <v>0</v>
      </c>
      <c r="L99" s="106"/>
    </row>
    <row r="100" spans="2:47" s="9" customFormat="1" ht="19.899999999999999" customHeight="1" x14ac:dyDescent="0.2">
      <c r="B100" s="110"/>
      <c r="D100" s="111" t="s">
        <v>124</v>
      </c>
      <c r="E100" s="112"/>
      <c r="F100" s="112"/>
      <c r="G100" s="112"/>
      <c r="H100" s="112"/>
      <c r="I100" s="112"/>
      <c r="J100" s="113">
        <f>J145</f>
        <v>0</v>
      </c>
      <c r="L100" s="110"/>
    </row>
    <row r="101" spans="2:47" s="9" customFormat="1" ht="19.899999999999999" customHeight="1" x14ac:dyDescent="0.2">
      <c r="B101" s="110"/>
      <c r="D101" s="111" t="s">
        <v>125</v>
      </c>
      <c r="E101" s="112"/>
      <c r="F101" s="112"/>
      <c r="G101" s="112"/>
      <c r="H101" s="112"/>
      <c r="I101" s="112"/>
      <c r="J101" s="113">
        <f>J150</f>
        <v>0</v>
      </c>
      <c r="L101" s="110"/>
    </row>
    <row r="102" spans="2:47" s="9" customFormat="1" ht="19.899999999999999" customHeight="1" x14ac:dyDescent="0.2">
      <c r="B102" s="110"/>
      <c r="D102" s="111" t="s">
        <v>126</v>
      </c>
      <c r="E102" s="112"/>
      <c r="F102" s="112"/>
      <c r="G102" s="112"/>
      <c r="H102" s="112"/>
      <c r="I102" s="112"/>
      <c r="J102" s="113">
        <f>J161</f>
        <v>0</v>
      </c>
      <c r="L102" s="110"/>
    </row>
    <row r="103" spans="2:47" s="9" customFormat="1" ht="19.899999999999999" customHeight="1" x14ac:dyDescent="0.2">
      <c r="B103" s="110"/>
      <c r="D103" s="111" t="s">
        <v>127</v>
      </c>
      <c r="E103" s="112"/>
      <c r="F103" s="112"/>
      <c r="G103" s="112"/>
      <c r="H103" s="112"/>
      <c r="I103" s="112"/>
      <c r="J103" s="113">
        <f>J170</f>
        <v>0</v>
      </c>
      <c r="L103" s="110"/>
    </row>
    <row r="104" spans="2:47" s="9" customFormat="1" ht="19.899999999999999" customHeight="1" x14ac:dyDescent="0.2">
      <c r="B104" s="110"/>
      <c r="D104" s="111" t="s">
        <v>128</v>
      </c>
      <c r="E104" s="112"/>
      <c r="F104" s="112"/>
      <c r="G104" s="112"/>
      <c r="H104" s="112"/>
      <c r="I104" s="112"/>
      <c r="J104" s="113">
        <f>J178</f>
        <v>0</v>
      </c>
      <c r="L104" s="110"/>
    </row>
    <row r="105" spans="2:47" s="8" customFormat="1" ht="25" customHeight="1" x14ac:dyDescent="0.2">
      <c r="B105" s="106"/>
      <c r="D105" s="107" t="s">
        <v>129</v>
      </c>
      <c r="E105" s="108"/>
      <c r="F105" s="108"/>
      <c r="G105" s="108"/>
      <c r="H105" s="108"/>
      <c r="I105" s="108"/>
      <c r="J105" s="109">
        <f>J180</f>
        <v>0</v>
      </c>
      <c r="L105" s="106"/>
    </row>
    <row r="106" spans="2:47" s="9" customFormat="1" ht="19.899999999999999" customHeight="1" x14ac:dyDescent="0.2">
      <c r="B106" s="110"/>
      <c r="D106" s="111" t="s">
        <v>130</v>
      </c>
      <c r="E106" s="112"/>
      <c r="F106" s="112"/>
      <c r="G106" s="112"/>
      <c r="H106" s="112"/>
      <c r="I106" s="112"/>
      <c r="J106" s="113">
        <f>J181</f>
        <v>0</v>
      </c>
      <c r="L106" s="110"/>
    </row>
    <row r="107" spans="2:47" s="9" customFormat="1" ht="19.899999999999999" customHeight="1" x14ac:dyDescent="0.2">
      <c r="B107" s="110"/>
      <c r="D107" s="111" t="s">
        <v>131</v>
      </c>
      <c r="E107" s="112"/>
      <c r="F107" s="112"/>
      <c r="G107" s="112"/>
      <c r="H107" s="112"/>
      <c r="I107" s="112"/>
      <c r="J107" s="113">
        <f>J190</f>
        <v>0</v>
      </c>
      <c r="L107" s="110"/>
    </row>
    <row r="108" spans="2:47" s="9" customFormat="1" ht="19.899999999999999" customHeight="1" x14ac:dyDescent="0.2">
      <c r="B108" s="110"/>
      <c r="D108" s="111" t="s">
        <v>132</v>
      </c>
      <c r="E108" s="112"/>
      <c r="F108" s="112"/>
      <c r="G108" s="112"/>
      <c r="H108" s="112"/>
      <c r="I108" s="112"/>
      <c r="J108" s="113">
        <f>J197</f>
        <v>0</v>
      </c>
      <c r="L108" s="110"/>
    </row>
    <row r="109" spans="2:47" s="9" customFormat="1" ht="19.899999999999999" customHeight="1" x14ac:dyDescent="0.2">
      <c r="B109" s="110"/>
      <c r="D109" s="111" t="s">
        <v>133</v>
      </c>
      <c r="E109" s="112"/>
      <c r="F109" s="112"/>
      <c r="G109" s="112"/>
      <c r="H109" s="112"/>
      <c r="I109" s="112"/>
      <c r="J109" s="113">
        <f>J214</f>
        <v>0</v>
      </c>
      <c r="L109" s="110"/>
    </row>
    <row r="110" spans="2:47" s="9" customFormat="1" ht="19.899999999999999" customHeight="1" x14ac:dyDescent="0.2">
      <c r="B110" s="110"/>
      <c r="D110" s="111" t="s">
        <v>134</v>
      </c>
      <c r="E110" s="112"/>
      <c r="F110" s="112"/>
      <c r="G110" s="112"/>
      <c r="H110" s="112"/>
      <c r="I110" s="112"/>
      <c r="J110" s="113">
        <f>J234</f>
        <v>0</v>
      </c>
      <c r="L110" s="110"/>
    </row>
    <row r="111" spans="2:47" s="9" customFormat="1" ht="19.899999999999999" customHeight="1" x14ac:dyDescent="0.2">
      <c r="B111" s="110"/>
      <c r="D111" s="111" t="s">
        <v>135</v>
      </c>
      <c r="E111" s="112"/>
      <c r="F111" s="112"/>
      <c r="G111" s="112"/>
      <c r="H111" s="112"/>
      <c r="I111" s="112"/>
      <c r="J111" s="113">
        <f>J246</f>
        <v>0</v>
      </c>
      <c r="L111" s="110"/>
    </row>
    <row r="112" spans="2:47" s="1" customFormat="1" ht="21.75" customHeight="1" x14ac:dyDescent="0.2">
      <c r="B112" s="28"/>
      <c r="L112" s="28"/>
    </row>
    <row r="113" spans="2:65" s="1" customFormat="1" ht="7" customHeight="1" x14ac:dyDescent="0.2">
      <c r="B113" s="28"/>
      <c r="L113" s="28"/>
    </row>
    <row r="114" spans="2:65" s="1" customFormat="1" ht="29.25" customHeight="1" x14ac:dyDescent="0.2">
      <c r="B114" s="28"/>
      <c r="C114" s="105" t="s">
        <v>136</v>
      </c>
      <c r="J114" s="114">
        <f>ROUND(J115 + J116 + J117 + J118 + J119 + J120,2)</f>
        <v>0</v>
      </c>
      <c r="L114" s="28"/>
      <c r="N114" s="115" t="s">
        <v>39</v>
      </c>
    </row>
    <row r="115" spans="2:65" s="1" customFormat="1" ht="18" customHeight="1" x14ac:dyDescent="0.2">
      <c r="B115" s="28"/>
      <c r="D115" s="224" t="s">
        <v>137</v>
      </c>
      <c r="E115" s="225"/>
      <c r="F115" s="225"/>
      <c r="J115" s="117">
        <v>0</v>
      </c>
      <c r="L115" s="118"/>
      <c r="M115" s="119"/>
      <c r="N115" s="120" t="s">
        <v>40</v>
      </c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21" t="s">
        <v>109</v>
      </c>
      <c r="AZ115" s="119"/>
      <c r="BA115" s="119"/>
      <c r="BB115" s="119"/>
      <c r="BC115" s="119"/>
      <c r="BD115" s="119"/>
      <c r="BE115" s="122">
        <f t="shared" ref="BE115:BE120" si="0">IF(N115="základní",J115,0)</f>
        <v>0</v>
      </c>
      <c r="BF115" s="122">
        <f t="shared" ref="BF115:BF120" si="1">IF(N115="snížená",J115,0)</f>
        <v>0</v>
      </c>
      <c r="BG115" s="122">
        <f t="shared" ref="BG115:BG120" si="2">IF(N115="zákl. přenesená",J115,0)</f>
        <v>0</v>
      </c>
      <c r="BH115" s="122">
        <f t="shared" ref="BH115:BH120" si="3">IF(N115="sníž. přenesená",J115,0)</f>
        <v>0</v>
      </c>
      <c r="BI115" s="122">
        <f t="shared" ref="BI115:BI120" si="4">IF(N115="nulová",J115,0)</f>
        <v>0</v>
      </c>
      <c r="BJ115" s="121" t="s">
        <v>82</v>
      </c>
      <c r="BK115" s="119"/>
      <c r="BL115" s="119"/>
      <c r="BM115" s="119"/>
    </row>
    <row r="116" spans="2:65" s="1" customFormat="1" ht="18" customHeight="1" x14ac:dyDescent="0.2">
      <c r="B116" s="28"/>
      <c r="D116" s="224" t="s">
        <v>138</v>
      </c>
      <c r="E116" s="225"/>
      <c r="F116" s="225"/>
      <c r="J116" s="117">
        <v>0</v>
      </c>
      <c r="L116" s="118"/>
      <c r="M116" s="119"/>
      <c r="N116" s="120" t="s">
        <v>40</v>
      </c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21" t="s">
        <v>109</v>
      </c>
      <c r="AZ116" s="119"/>
      <c r="BA116" s="119"/>
      <c r="BB116" s="119"/>
      <c r="BC116" s="119"/>
      <c r="BD116" s="119"/>
      <c r="BE116" s="122">
        <f t="shared" si="0"/>
        <v>0</v>
      </c>
      <c r="BF116" s="122">
        <f t="shared" si="1"/>
        <v>0</v>
      </c>
      <c r="BG116" s="122">
        <f t="shared" si="2"/>
        <v>0</v>
      </c>
      <c r="BH116" s="122">
        <f t="shared" si="3"/>
        <v>0</v>
      </c>
      <c r="BI116" s="122">
        <f t="shared" si="4"/>
        <v>0</v>
      </c>
      <c r="BJ116" s="121" t="s">
        <v>82</v>
      </c>
      <c r="BK116" s="119"/>
      <c r="BL116" s="119"/>
      <c r="BM116" s="119"/>
    </row>
    <row r="117" spans="2:65" s="1" customFormat="1" ht="18" customHeight="1" x14ac:dyDescent="0.2">
      <c r="B117" s="28"/>
      <c r="D117" s="224" t="s">
        <v>139</v>
      </c>
      <c r="E117" s="225"/>
      <c r="F117" s="225"/>
      <c r="J117" s="117">
        <v>0</v>
      </c>
      <c r="L117" s="118"/>
      <c r="M117" s="119"/>
      <c r="N117" s="120" t="s">
        <v>40</v>
      </c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21" t="s">
        <v>109</v>
      </c>
      <c r="AZ117" s="119"/>
      <c r="BA117" s="119"/>
      <c r="BB117" s="119"/>
      <c r="BC117" s="119"/>
      <c r="BD117" s="119"/>
      <c r="BE117" s="122">
        <f t="shared" si="0"/>
        <v>0</v>
      </c>
      <c r="BF117" s="122">
        <f t="shared" si="1"/>
        <v>0</v>
      </c>
      <c r="BG117" s="122">
        <f t="shared" si="2"/>
        <v>0</v>
      </c>
      <c r="BH117" s="122">
        <f t="shared" si="3"/>
        <v>0</v>
      </c>
      <c r="BI117" s="122">
        <f t="shared" si="4"/>
        <v>0</v>
      </c>
      <c r="BJ117" s="121" t="s">
        <v>82</v>
      </c>
      <c r="BK117" s="119"/>
      <c r="BL117" s="119"/>
      <c r="BM117" s="119"/>
    </row>
    <row r="118" spans="2:65" s="1" customFormat="1" ht="18" customHeight="1" x14ac:dyDescent="0.2">
      <c r="B118" s="28"/>
      <c r="D118" s="224" t="s">
        <v>140</v>
      </c>
      <c r="E118" s="225"/>
      <c r="F118" s="225"/>
      <c r="J118" s="117">
        <v>0</v>
      </c>
      <c r="L118" s="118"/>
      <c r="M118" s="119"/>
      <c r="N118" s="120" t="s">
        <v>40</v>
      </c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21" t="s">
        <v>109</v>
      </c>
      <c r="AZ118" s="119"/>
      <c r="BA118" s="119"/>
      <c r="BB118" s="119"/>
      <c r="BC118" s="119"/>
      <c r="BD118" s="119"/>
      <c r="BE118" s="122">
        <f t="shared" si="0"/>
        <v>0</v>
      </c>
      <c r="BF118" s="122">
        <f t="shared" si="1"/>
        <v>0</v>
      </c>
      <c r="BG118" s="122">
        <f t="shared" si="2"/>
        <v>0</v>
      </c>
      <c r="BH118" s="122">
        <f t="shared" si="3"/>
        <v>0</v>
      </c>
      <c r="BI118" s="122">
        <f t="shared" si="4"/>
        <v>0</v>
      </c>
      <c r="BJ118" s="121" t="s">
        <v>82</v>
      </c>
      <c r="BK118" s="119"/>
      <c r="BL118" s="119"/>
      <c r="BM118" s="119"/>
    </row>
    <row r="119" spans="2:65" s="1" customFormat="1" ht="18" customHeight="1" x14ac:dyDescent="0.2">
      <c r="B119" s="28"/>
      <c r="D119" s="224" t="s">
        <v>141</v>
      </c>
      <c r="E119" s="225"/>
      <c r="F119" s="225"/>
      <c r="J119" s="117">
        <v>0</v>
      </c>
      <c r="L119" s="118"/>
      <c r="M119" s="119"/>
      <c r="N119" s="120" t="s">
        <v>40</v>
      </c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21" t="s">
        <v>109</v>
      </c>
      <c r="AZ119" s="119"/>
      <c r="BA119" s="119"/>
      <c r="BB119" s="119"/>
      <c r="BC119" s="119"/>
      <c r="BD119" s="119"/>
      <c r="BE119" s="122">
        <f t="shared" si="0"/>
        <v>0</v>
      </c>
      <c r="BF119" s="122">
        <f t="shared" si="1"/>
        <v>0</v>
      </c>
      <c r="BG119" s="122">
        <f t="shared" si="2"/>
        <v>0</v>
      </c>
      <c r="BH119" s="122">
        <f t="shared" si="3"/>
        <v>0</v>
      </c>
      <c r="BI119" s="122">
        <f t="shared" si="4"/>
        <v>0</v>
      </c>
      <c r="BJ119" s="121" t="s">
        <v>82</v>
      </c>
      <c r="BK119" s="119"/>
      <c r="BL119" s="119"/>
      <c r="BM119" s="119"/>
    </row>
    <row r="120" spans="2:65" s="1" customFormat="1" ht="18" customHeight="1" x14ac:dyDescent="0.2">
      <c r="B120" s="28"/>
      <c r="D120" s="116" t="s">
        <v>142</v>
      </c>
      <c r="J120" s="117">
        <f>ROUND(J32*T120,2)</f>
        <v>0</v>
      </c>
      <c r="L120" s="118"/>
      <c r="M120" s="119"/>
      <c r="N120" s="120" t="s">
        <v>40</v>
      </c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21" t="s">
        <v>143</v>
      </c>
      <c r="AZ120" s="119"/>
      <c r="BA120" s="119"/>
      <c r="BB120" s="119"/>
      <c r="BC120" s="119"/>
      <c r="BD120" s="119"/>
      <c r="BE120" s="122">
        <f t="shared" si="0"/>
        <v>0</v>
      </c>
      <c r="BF120" s="122">
        <f t="shared" si="1"/>
        <v>0</v>
      </c>
      <c r="BG120" s="122">
        <f t="shared" si="2"/>
        <v>0</v>
      </c>
      <c r="BH120" s="122">
        <f t="shared" si="3"/>
        <v>0</v>
      </c>
      <c r="BI120" s="122">
        <f t="shared" si="4"/>
        <v>0</v>
      </c>
      <c r="BJ120" s="121" t="s">
        <v>82</v>
      </c>
      <c r="BK120" s="119"/>
      <c r="BL120" s="119"/>
      <c r="BM120" s="119"/>
    </row>
    <row r="121" spans="2:65" s="1" customFormat="1" ht="10" x14ac:dyDescent="0.2">
      <c r="B121" s="28"/>
      <c r="L121" s="28"/>
    </row>
    <row r="122" spans="2:65" s="1" customFormat="1" ht="29.25" customHeight="1" x14ac:dyDescent="0.2">
      <c r="B122" s="28"/>
      <c r="C122" s="123" t="s">
        <v>144</v>
      </c>
      <c r="D122" s="95"/>
      <c r="E122" s="95"/>
      <c r="F122" s="95"/>
      <c r="G122" s="95"/>
      <c r="H122" s="95"/>
      <c r="I122" s="95"/>
      <c r="J122" s="124">
        <f>ROUND(J98+J114,2)</f>
        <v>0</v>
      </c>
      <c r="K122" s="95"/>
      <c r="L122" s="28"/>
    </row>
    <row r="123" spans="2:65" s="1" customFormat="1" ht="7" customHeight="1" x14ac:dyDescent="0.2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8"/>
    </row>
    <row r="127" spans="2:65" s="1" customFormat="1" ht="7" customHeight="1" x14ac:dyDescent="0.2"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28"/>
    </row>
    <row r="128" spans="2:65" s="1" customFormat="1" ht="25" customHeight="1" x14ac:dyDescent="0.2">
      <c r="B128" s="28"/>
      <c r="C128" s="17" t="s">
        <v>145</v>
      </c>
      <c r="L128" s="28"/>
    </row>
    <row r="129" spans="2:63" s="1" customFormat="1" ht="7" customHeight="1" x14ac:dyDescent="0.2">
      <c r="B129" s="28"/>
      <c r="L129" s="28"/>
    </row>
    <row r="130" spans="2:63" s="1" customFormat="1" ht="12" customHeight="1" x14ac:dyDescent="0.2">
      <c r="B130" s="28"/>
      <c r="C130" s="23" t="s">
        <v>16</v>
      </c>
      <c r="L130" s="28"/>
    </row>
    <row r="131" spans="2:63" s="1" customFormat="1" ht="26.25" customHeight="1" x14ac:dyDescent="0.2">
      <c r="B131" s="28"/>
      <c r="E131" s="220" t="str">
        <f>E7</f>
        <v>Stavební úpravy, přístavba a nástavba objektu - Objekt občanského vybavení a umístění TČ</v>
      </c>
      <c r="F131" s="221"/>
      <c r="G131" s="221"/>
      <c r="H131" s="221"/>
      <c r="L131" s="28"/>
    </row>
    <row r="132" spans="2:63" ht="12" customHeight="1" x14ac:dyDescent="0.2">
      <c r="B132" s="16"/>
      <c r="C132" s="23" t="s">
        <v>112</v>
      </c>
      <c r="L132" s="16"/>
    </row>
    <row r="133" spans="2:63" s="1" customFormat="1" ht="16.5" customHeight="1" x14ac:dyDescent="0.2">
      <c r="B133" s="28"/>
      <c r="E133" s="220" t="s">
        <v>113</v>
      </c>
      <c r="F133" s="222"/>
      <c r="G133" s="222"/>
      <c r="H133" s="222"/>
      <c r="L133" s="28"/>
    </row>
    <row r="134" spans="2:63" s="1" customFormat="1" ht="12" customHeight="1" x14ac:dyDescent="0.2">
      <c r="B134" s="28"/>
      <c r="C134" s="23" t="s">
        <v>114</v>
      </c>
      <c r="L134" s="28"/>
    </row>
    <row r="135" spans="2:63" s="1" customFormat="1" ht="16.5" customHeight="1" x14ac:dyDescent="0.2">
      <c r="B135" s="28"/>
      <c r="E135" s="178" t="str">
        <f>E11</f>
        <v>D3 - 1.NP-pravý prostor</v>
      </c>
      <c r="F135" s="222"/>
      <c r="G135" s="222"/>
      <c r="H135" s="222"/>
      <c r="L135" s="28"/>
    </row>
    <row r="136" spans="2:63" s="1" customFormat="1" ht="7" customHeight="1" x14ac:dyDescent="0.2">
      <c r="B136" s="28"/>
      <c r="L136" s="28"/>
    </row>
    <row r="137" spans="2:63" s="1" customFormat="1" ht="12" customHeight="1" x14ac:dyDescent="0.2">
      <c r="B137" s="28"/>
      <c r="C137" s="23" t="s">
        <v>20</v>
      </c>
      <c r="F137" s="21" t="str">
        <f>F14</f>
        <v>p.č. 1006/1, 1006/44 a p.č. st. 52, k.ú. Kozojedy</v>
      </c>
      <c r="I137" s="23" t="s">
        <v>22</v>
      </c>
      <c r="J137" s="48" t="str">
        <f>IF(J14="","",J14)</f>
        <v>12. 4. 2023</v>
      </c>
      <c r="L137" s="28"/>
    </row>
    <row r="138" spans="2:63" s="1" customFormat="1" ht="7" customHeight="1" x14ac:dyDescent="0.2">
      <c r="B138" s="28"/>
      <c r="L138" s="28"/>
    </row>
    <row r="139" spans="2:63" s="1" customFormat="1" ht="15.15" customHeight="1" x14ac:dyDescent="0.2">
      <c r="B139" s="28"/>
      <c r="C139" s="23" t="s">
        <v>24</v>
      </c>
      <c r="F139" s="21" t="str">
        <f>E17</f>
        <v>Obec Kozojedy, 9. května 40, 28163 Kozojedy</v>
      </c>
      <c r="I139" s="23" t="s">
        <v>30</v>
      </c>
      <c r="J139" s="26" t="str">
        <f>E23</f>
        <v>KFJ poject s.r.o.</v>
      </c>
      <c r="L139" s="28"/>
    </row>
    <row r="140" spans="2:63" s="1" customFormat="1" ht="15.15" customHeight="1" x14ac:dyDescent="0.2">
      <c r="B140" s="28"/>
      <c r="C140" s="23" t="s">
        <v>28</v>
      </c>
      <c r="F140" s="21" t="str">
        <f>IF(E20="","",E20)</f>
        <v>Vyplň údaj</v>
      </c>
      <c r="I140" s="23" t="s">
        <v>33</v>
      </c>
      <c r="J140" s="26" t="str">
        <f>E26</f>
        <v>KFJ poject s.r.o.</v>
      </c>
      <c r="L140" s="28"/>
    </row>
    <row r="141" spans="2:63" s="1" customFormat="1" ht="10.25" customHeight="1" x14ac:dyDescent="0.2">
      <c r="B141" s="28"/>
      <c r="L141" s="28"/>
    </row>
    <row r="142" spans="2:63" s="10" customFormat="1" ht="29.25" customHeight="1" x14ac:dyDescent="0.2">
      <c r="B142" s="125"/>
      <c r="C142" s="126" t="s">
        <v>146</v>
      </c>
      <c r="D142" s="127" t="s">
        <v>60</v>
      </c>
      <c r="E142" s="127" t="s">
        <v>56</v>
      </c>
      <c r="F142" s="127" t="s">
        <v>57</v>
      </c>
      <c r="G142" s="127" t="s">
        <v>147</v>
      </c>
      <c r="H142" s="127" t="s">
        <v>148</v>
      </c>
      <c r="I142" s="127" t="s">
        <v>149</v>
      </c>
      <c r="J142" s="128" t="s">
        <v>120</v>
      </c>
      <c r="K142" s="129" t="s">
        <v>150</v>
      </c>
      <c r="L142" s="125"/>
      <c r="M142" s="55" t="s">
        <v>1</v>
      </c>
      <c r="N142" s="56" t="s">
        <v>39</v>
      </c>
      <c r="O142" s="56" t="s">
        <v>151</v>
      </c>
      <c r="P142" s="56" t="s">
        <v>152</v>
      </c>
      <c r="Q142" s="56" t="s">
        <v>153</v>
      </c>
      <c r="R142" s="56" t="s">
        <v>154</v>
      </c>
      <c r="S142" s="56" t="s">
        <v>155</v>
      </c>
      <c r="T142" s="57" t="s">
        <v>156</v>
      </c>
    </row>
    <row r="143" spans="2:63" s="1" customFormat="1" ht="22.75" customHeight="1" x14ac:dyDescent="0.35">
      <c r="B143" s="28"/>
      <c r="C143" s="60" t="s">
        <v>157</v>
      </c>
      <c r="J143" s="130">
        <f>BK143</f>
        <v>0</v>
      </c>
      <c r="L143" s="28"/>
      <c r="M143" s="58"/>
      <c r="N143" s="49"/>
      <c r="O143" s="49"/>
      <c r="P143" s="131">
        <f>P144+P180</f>
        <v>0</v>
      </c>
      <c r="Q143" s="49"/>
      <c r="R143" s="131">
        <f>R144+R180</f>
        <v>10.578675367954201</v>
      </c>
      <c r="S143" s="49"/>
      <c r="T143" s="132">
        <f>T144+T180</f>
        <v>12.001703749999999</v>
      </c>
      <c r="AT143" s="13" t="s">
        <v>74</v>
      </c>
      <c r="AU143" s="13" t="s">
        <v>122</v>
      </c>
      <c r="BK143" s="133">
        <f>BK144+BK180</f>
        <v>0</v>
      </c>
    </row>
    <row r="144" spans="2:63" s="11" customFormat="1" ht="25.9" customHeight="1" x14ac:dyDescent="0.35">
      <c r="B144" s="134"/>
      <c r="D144" s="135" t="s">
        <v>74</v>
      </c>
      <c r="E144" s="136" t="s">
        <v>158</v>
      </c>
      <c r="F144" s="136" t="s">
        <v>159</v>
      </c>
      <c r="I144" s="137"/>
      <c r="J144" s="138">
        <f>BK144</f>
        <v>0</v>
      </c>
      <c r="L144" s="134"/>
      <c r="M144" s="139"/>
      <c r="P144" s="140">
        <f>P145+P150+P161+P170+P178</f>
        <v>0</v>
      </c>
      <c r="R144" s="140">
        <f>R145+R150+R161+R170+R178</f>
        <v>8.6333191500542004</v>
      </c>
      <c r="T144" s="141">
        <f>T145+T150+T161+T170+T178</f>
        <v>11.985308</v>
      </c>
      <c r="AR144" s="135" t="s">
        <v>82</v>
      </c>
      <c r="AT144" s="142" t="s">
        <v>74</v>
      </c>
      <c r="AU144" s="142" t="s">
        <v>75</v>
      </c>
      <c r="AY144" s="135" t="s">
        <v>160</v>
      </c>
      <c r="BK144" s="143">
        <f>BK145+BK150+BK161+BK170+BK178</f>
        <v>0</v>
      </c>
    </row>
    <row r="145" spans="2:65" s="11" customFormat="1" ht="22.75" customHeight="1" x14ac:dyDescent="0.25">
      <c r="B145" s="134"/>
      <c r="D145" s="135" t="s">
        <v>74</v>
      </c>
      <c r="E145" s="144" t="s">
        <v>161</v>
      </c>
      <c r="F145" s="144" t="s">
        <v>162</v>
      </c>
      <c r="I145" s="137"/>
      <c r="J145" s="145">
        <f>BK145</f>
        <v>0</v>
      </c>
      <c r="L145" s="134"/>
      <c r="M145" s="139"/>
      <c r="P145" s="140">
        <f>SUM(P146:P149)</f>
        <v>0</v>
      </c>
      <c r="R145" s="140">
        <f>SUM(R146:R149)</f>
        <v>2.2248364160000005</v>
      </c>
      <c r="T145" s="141">
        <f>SUM(T146:T149)</f>
        <v>0</v>
      </c>
      <c r="AR145" s="135" t="s">
        <v>82</v>
      </c>
      <c r="AT145" s="142" t="s">
        <v>74</v>
      </c>
      <c r="AU145" s="142" t="s">
        <v>82</v>
      </c>
      <c r="AY145" s="135" t="s">
        <v>160</v>
      </c>
      <c r="BK145" s="143">
        <f>SUM(BK146:BK149)</f>
        <v>0</v>
      </c>
    </row>
    <row r="146" spans="2:65" s="1" customFormat="1" ht="21.75" customHeight="1" x14ac:dyDescent="0.2">
      <c r="B146" s="28"/>
      <c r="C146" s="146" t="s">
        <v>82</v>
      </c>
      <c r="D146" s="146" t="s">
        <v>163</v>
      </c>
      <c r="E146" s="147" t="s">
        <v>164</v>
      </c>
      <c r="F146" s="148" t="s">
        <v>165</v>
      </c>
      <c r="G146" s="149" t="s">
        <v>166</v>
      </c>
      <c r="H146" s="150">
        <v>2</v>
      </c>
      <c r="I146" s="151"/>
      <c r="J146" s="152">
        <f>ROUND(I146*H146,2)</f>
        <v>0</v>
      </c>
      <c r="K146" s="153"/>
      <c r="L146" s="28"/>
      <c r="M146" s="154" t="s">
        <v>1</v>
      </c>
      <c r="N146" s="115" t="s">
        <v>40</v>
      </c>
      <c r="P146" s="155">
        <f>O146*H146</f>
        <v>0</v>
      </c>
      <c r="Q146" s="155">
        <v>2.2783500000000002E-2</v>
      </c>
      <c r="R146" s="155">
        <f>Q146*H146</f>
        <v>4.5567000000000003E-2</v>
      </c>
      <c r="S146" s="155">
        <v>0</v>
      </c>
      <c r="T146" s="156">
        <f>S146*H146</f>
        <v>0</v>
      </c>
      <c r="AR146" s="157" t="s">
        <v>167</v>
      </c>
      <c r="AT146" s="157" t="s">
        <v>163</v>
      </c>
      <c r="AU146" s="157" t="s">
        <v>84</v>
      </c>
      <c r="AY146" s="13" t="s">
        <v>160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3" t="s">
        <v>82</v>
      </c>
      <c r="BK146" s="158">
        <f>ROUND(I146*H146,2)</f>
        <v>0</v>
      </c>
      <c r="BL146" s="13" t="s">
        <v>167</v>
      </c>
      <c r="BM146" s="157" t="s">
        <v>744</v>
      </c>
    </row>
    <row r="147" spans="2:65" s="1" customFormat="1" ht="24.15" customHeight="1" x14ac:dyDescent="0.2">
      <c r="B147" s="28"/>
      <c r="C147" s="146" t="s">
        <v>84</v>
      </c>
      <c r="D147" s="146" t="s">
        <v>163</v>
      </c>
      <c r="E147" s="147" t="s">
        <v>745</v>
      </c>
      <c r="F147" s="148" t="s">
        <v>746</v>
      </c>
      <c r="G147" s="149" t="s">
        <v>171</v>
      </c>
      <c r="H147" s="150">
        <v>1.8180000000000001</v>
      </c>
      <c r="I147" s="151"/>
      <c r="J147" s="152">
        <f>ROUND(I147*H147,2)</f>
        <v>0</v>
      </c>
      <c r="K147" s="153"/>
      <c r="L147" s="28"/>
      <c r="M147" s="154" t="s">
        <v>1</v>
      </c>
      <c r="N147" s="115" t="s">
        <v>40</v>
      </c>
      <c r="P147" s="155">
        <f>O147*H147</f>
        <v>0</v>
      </c>
      <c r="Q147" s="155">
        <v>0.25364999999999999</v>
      </c>
      <c r="R147" s="155">
        <f>Q147*H147</f>
        <v>0.46113569999999998</v>
      </c>
      <c r="S147" s="155">
        <v>0</v>
      </c>
      <c r="T147" s="156">
        <f>S147*H147</f>
        <v>0</v>
      </c>
      <c r="AR147" s="157" t="s">
        <v>167</v>
      </c>
      <c r="AT147" s="157" t="s">
        <v>163</v>
      </c>
      <c r="AU147" s="157" t="s">
        <v>84</v>
      </c>
      <c r="AY147" s="13" t="s">
        <v>160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3" t="s">
        <v>82</v>
      </c>
      <c r="BK147" s="158">
        <f>ROUND(I147*H147,2)</f>
        <v>0</v>
      </c>
      <c r="BL147" s="13" t="s">
        <v>167</v>
      </c>
      <c r="BM147" s="157" t="s">
        <v>747</v>
      </c>
    </row>
    <row r="148" spans="2:65" s="1" customFormat="1" ht="24.15" customHeight="1" x14ac:dyDescent="0.2">
      <c r="B148" s="28"/>
      <c r="C148" s="146" t="s">
        <v>161</v>
      </c>
      <c r="D148" s="146" t="s">
        <v>163</v>
      </c>
      <c r="E148" s="147" t="s">
        <v>169</v>
      </c>
      <c r="F148" s="148" t="s">
        <v>170</v>
      </c>
      <c r="G148" s="149" t="s">
        <v>171</v>
      </c>
      <c r="H148" s="150">
        <v>16.036000000000001</v>
      </c>
      <c r="I148" s="151"/>
      <c r="J148" s="152">
        <f>ROUND(I148*H148,2)</f>
        <v>0</v>
      </c>
      <c r="K148" s="153"/>
      <c r="L148" s="28"/>
      <c r="M148" s="154" t="s">
        <v>1</v>
      </c>
      <c r="N148" s="115" t="s">
        <v>40</v>
      </c>
      <c r="P148" s="155">
        <f>O148*H148</f>
        <v>0</v>
      </c>
      <c r="Q148" s="155">
        <v>9.4480999999999996E-2</v>
      </c>
      <c r="R148" s="155">
        <f>Q148*H148</f>
        <v>1.5150973160000001</v>
      </c>
      <c r="S148" s="155">
        <v>0</v>
      </c>
      <c r="T148" s="156">
        <f>S148*H148</f>
        <v>0</v>
      </c>
      <c r="AR148" s="157" t="s">
        <v>167</v>
      </c>
      <c r="AT148" s="157" t="s">
        <v>163</v>
      </c>
      <c r="AU148" s="157" t="s">
        <v>84</v>
      </c>
      <c r="AY148" s="13" t="s">
        <v>160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3" t="s">
        <v>82</v>
      </c>
      <c r="BK148" s="158">
        <f>ROUND(I148*H148,2)</f>
        <v>0</v>
      </c>
      <c r="BL148" s="13" t="s">
        <v>167</v>
      </c>
      <c r="BM148" s="157" t="s">
        <v>748</v>
      </c>
    </row>
    <row r="149" spans="2:65" s="1" customFormat="1" ht="16.5" customHeight="1" x14ac:dyDescent="0.2">
      <c r="B149" s="28"/>
      <c r="C149" s="146" t="s">
        <v>167</v>
      </c>
      <c r="D149" s="146" t="s">
        <v>163</v>
      </c>
      <c r="E149" s="147" t="s">
        <v>173</v>
      </c>
      <c r="F149" s="148" t="s">
        <v>174</v>
      </c>
      <c r="G149" s="149" t="s">
        <v>171</v>
      </c>
      <c r="H149" s="150">
        <v>1.26</v>
      </c>
      <c r="I149" s="151"/>
      <c r="J149" s="152">
        <f>ROUND(I149*H149,2)</f>
        <v>0</v>
      </c>
      <c r="K149" s="153"/>
      <c r="L149" s="28"/>
      <c r="M149" s="154" t="s">
        <v>1</v>
      </c>
      <c r="N149" s="115" t="s">
        <v>40</v>
      </c>
      <c r="P149" s="155">
        <f>O149*H149</f>
        <v>0</v>
      </c>
      <c r="Q149" s="155">
        <v>0.16114000000000001</v>
      </c>
      <c r="R149" s="155">
        <f>Q149*H149</f>
        <v>0.20303640000000001</v>
      </c>
      <c r="S149" s="155">
        <v>0</v>
      </c>
      <c r="T149" s="156">
        <f>S149*H149</f>
        <v>0</v>
      </c>
      <c r="AR149" s="157" t="s">
        <v>167</v>
      </c>
      <c r="AT149" s="157" t="s">
        <v>163</v>
      </c>
      <c r="AU149" s="157" t="s">
        <v>84</v>
      </c>
      <c r="AY149" s="13" t="s">
        <v>160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3" t="s">
        <v>82</v>
      </c>
      <c r="BK149" s="158">
        <f>ROUND(I149*H149,2)</f>
        <v>0</v>
      </c>
      <c r="BL149" s="13" t="s">
        <v>167</v>
      </c>
      <c r="BM149" s="157" t="s">
        <v>749</v>
      </c>
    </row>
    <row r="150" spans="2:65" s="11" customFormat="1" ht="22.75" customHeight="1" x14ac:dyDescent="0.25">
      <c r="B150" s="134"/>
      <c r="D150" s="135" t="s">
        <v>74</v>
      </c>
      <c r="E150" s="144" t="s">
        <v>178</v>
      </c>
      <c r="F150" s="144" t="s">
        <v>179</v>
      </c>
      <c r="I150" s="137"/>
      <c r="J150" s="145">
        <f>BK150</f>
        <v>0</v>
      </c>
      <c r="L150" s="134"/>
      <c r="M150" s="139"/>
      <c r="P150" s="140">
        <f>SUM(P151:P160)</f>
        <v>0</v>
      </c>
      <c r="R150" s="140">
        <f>SUM(R151:R160)</f>
        <v>6.4038066340541997</v>
      </c>
      <c r="T150" s="141">
        <f>SUM(T151:T160)</f>
        <v>0</v>
      </c>
      <c r="AR150" s="135" t="s">
        <v>82</v>
      </c>
      <c r="AT150" s="142" t="s">
        <v>74</v>
      </c>
      <c r="AU150" s="142" t="s">
        <v>82</v>
      </c>
      <c r="AY150" s="135" t="s">
        <v>160</v>
      </c>
      <c r="BK150" s="143">
        <f>SUM(BK151:BK160)</f>
        <v>0</v>
      </c>
    </row>
    <row r="151" spans="2:65" s="1" customFormat="1" ht="24.15" customHeight="1" x14ac:dyDescent="0.2">
      <c r="B151" s="28"/>
      <c r="C151" s="146" t="s">
        <v>183</v>
      </c>
      <c r="D151" s="146" t="s">
        <v>163</v>
      </c>
      <c r="E151" s="147" t="s">
        <v>180</v>
      </c>
      <c r="F151" s="148" t="s">
        <v>181</v>
      </c>
      <c r="G151" s="149" t="s">
        <v>171</v>
      </c>
      <c r="H151" s="150">
        <v>28.34</v>
      </c>
      <c r="I151" s="151"/>
      <c r="J151" s="152">
        <f t="shared" ref="J151:J160" si="5">ROUND(I151*H151,2)</f>
        <v>0</v>
      </c>
      <c r="K151" s="153"/>
      <c r="L151" s="28"/>
      <c r="M151" s="154" t="s">
        <v>1</v>
      </c>
      <c r="N151" s="115" t="s">
        <v>40</v>
      </c>
      <c r="P151" s="155">
        <f t="shared" ref="P151:P160" si="6">O151*H151</f>
        <v>0</v>
      </c>
      <c r="Q151" s="155">
        <v>2.63E-4</v>
      </c>
      <c r="R151" s="155">
        <f t="shared" ref="R151:R160" si="7">Q151*H151</f>
        <v>7.4534199999999997E-3</v>
      </c>
      <c r="S151" s="155">
        <v>0</v>
      </c>
      <c r="T151" s="156">
        <f t="shared" ref="T151:T160" si="8">S151*H151</f>
        <v>0</v>
      </c>
      <c r="AR151" s="157" t="s">
        <v>167</v>
      </c>
      <c r="AT151" s="157" t="s">
        <v>163</v>
      </c>
      <c r="AU151" s="157" t="s">
        <v>84</v>
      </c>
      <c r="AY151" s="13" t="s">
        <v>160</v>
      </c>
      <c r="BE151" s="158">
        <f t="shared" ref="BE151:BE160" si="9">IF(N151="základní",J151,0)</f>
        <v>0</v>
      </c>
      <c r="BF151" s="158">
        <f t="shared" ref="BF151:BF160" si="10">IF(N151="snížená",J151,0)</f>
        <v>0</v>
      </c>
      <c r="BG151" s="158">
        <f t="shared" ref="BG151:BG160" si="11">IF(N151="zákl. přenesená",J151,0)</f>
        <v>0</v>
      </c>
      <c r="BH151" s="158">
        <f t="shared" ref="BH151:BH160" si="12">IF(N151="sníž. přenesená",J151,0)</f>
        <v>0</v>
      </c>
      <c r="BI151" s="158">
        <f t="shared" ref="BI151:BI160" si="13">IF(N151="nulová",J151,0)</f>
        <v>0</v>
      </c>
      <c r="BJ151" s="13" t="s">
        <v>82</v>
      </c>
      <c r="BK151" s="158">
        <f t="shared" ref="BK151:BK160" si="14">ROUND(I151*H151,2)</f>
        <v>0</v>
      </c>
      <c r="BL151" s="13" t="s">
        <v>167</v>
      </c>
      <c r="BM151" s="157" t="s">
        <v>750</v>
      </c>
    </row>
    <row r="152" spans="2:65" s="1" customFormat="1" ht="24.15" customHeight="1" x14ac:dyDescent="0.2">
      <c r="B152" s="28"/>
      <c r="C152" s="146" t="s">
        <v>178</v>
      </c>
      <c r="D152" s="146" t="s">
        <v>163</v>
      </c>
      <c r="E152" s="147" t="s">
        <v>184</v>
      </c>
      <c r="F152" s="148" t="s">
        <v>185</v>
      </c>
      <c r="G152" s="149" t="s">
        <v>171</v>
      </c>
      <c r="H152" s="150">
        <v>28.34</v>
      </c>
      <c r="I152" s="151"/>
      <c r="J152" s="152">
        <f t="shared" si="5"/>
        <v>0</v>
      </c>
      <c r="K152" s="153"/>
      <c r="L152" s="28"/>
      <c r="M152" s="154" t="s">
        <v>1</v>
      </c>
      <c r="N152" s="115" t="s">
        <v>40</v>
      </c>
      <c r="P152" s="155">
        <f t="shared" si="6"/>
        <v>0</v>
      </c>
      <c r="Q152" s="155">
        <v>1.8380000000000001E-2</v>
      </c>
      <c r="R152" s="155">
        <f t="shared" si="7"/>
        <v>0.52088920000000005</v>
      </c>
      <c r="S152" s="155">
        <v>0</v>
      </c>
      <c r="T152" s="156">
        <f t="shared" si="8"/>
        <v>0</v>
      </c>
      <c r="AR152" s="157" t="s">
        <v>167</v>
      </c>
      <c r="AT152" s="157" t="s">
        <v>163</v>
      </c>
      <c r="AU152" s="157" t="s">
        <v>84</v>
      </c>
      <c r="AY152" s="13" t="s">
        <v>160</v>
      </c>
      <c r="BE152" s="158">
        <f t="shared" si="9"/>
        <v>0</v>
      </c>
      <c r="BF152" s="158">
        <f t="shared" si="10"/>
        <v>0</v>
      </c>
      <c r="BG152" s="158">
        <f t="shared" si="11"/>
        <v>0</v>
      </c>
      <c r="BH152" s="158">
        <f t="shared" si="12"/>
        <v>0</v>
      </c>
      <c r="BI152" s="158">
        <f t="shared" si="13"/>
        <v>0</v>
      </c>
      <c r="BJ152" s="13" t="s">
        <v>82</v>
      </c>
      <c r="BK152" s="158">
        <f t="shared" si="14"/>
        <v>0</v>
      </c>
      <c r="BL152" s="13" t="s">
        <v>167</v>
      </c>
      <c r="BM152" s="157" t="s">
        <v>751</v>
      </c>
    </row>
    <row r="153" spans="2:65" s="1" customFormat="1" ht="24.15" customHeight="1" x14ac:dyDescent="0.2">
      <c r="B153" s="28"/>
      <c r="C153" s="146" t="s">
        <v>190</v>
      </c>
      <c r="D153" s="146" t="s">
        <v>163</v>
      </c>
      <c r="E153" s="147" t="s">
        <v>187</v>
      </c>
      <c r="F153" s="148" t="s">
        <v>188</v>
      </c>
      <c r="G153" s="149" t="s">
        <v>171</v>
      </c>
      <c r="H153" s="150">
        <v>28.34</v>
      </c>
      <c r="I153" s="151"/>
      <c r="J153" s="152">
        <f t="shared" si="5"/>
        <v>0</v>
      </c>
      <c r="K153" s="153"/>
      <c r="L153" s="28"/>
      <c r="M153" s="154" t="s">
        <v>1</v>
      </c>
      <c r="N153" s="115" t="s">
        <v>40</v>
      </c>
      <c r="P153" s="155">
        <f t="shared" si="6"/>
        <v>0</v>
      </c>
      <c r="Q153" s="155">
        <v>7.9000000000000008E-3</v>
      </c>
      <c r="R153" s="155">
        <f t="shared" si="7"/>
        <v>0.22388600000000003</v>
      </c>
      <c r="S153" s="155">
        <v>0</v>
      </c>
      <c r="T153" s="156">
        <f t="shared" si="8"/>
        <v>0</v>
      </c>
      <c r="AR153" s="157" t="s">
        <v>167</v>
      </c>
      <c r="AT153" s="157" t="s">
        <v>163</v>
      </c>
      <c r="AU153" s="157" t="s">
        <v>84</v>
      </c>
      <c r="AY153" s="13" t="s">
        <v>160</v>
      </c>
      <c r="BE153" s="158">
        <f t="shared" si="9"/>
        <v>0</v>
      </c>
      <c r="BF153" s="158">
        <f t="shared" si="10"/>
        <v>0</v>
      </c>
      <c r="BG153" s="158">
        <f t="shared" si="11"/>
        <v>0</v>
      </c>
      <c r="BH153" s="158">
        <f t="shared" si="12"/>
        <v>0</v>
      </c>
      <c r="BI153" s="158">
        <f t="shared" si="13"/>
        <v>0</v>
      </c>
      <c r="BJ153" s="13" t="s">
        <v>82</v>
      </c>
      <c r="BK153" s="158">
        <f t="shared" si="14"/>
        <v>0</v>
      </c>
      <c r="BL153" s="13" t="s">
        <v>167</v>
      </c>
      <c r="BM153" s="157" t="s">
        <v>752</v>
      </c>
    </row>
    <row r="154" spans="2:65" s="1" customFormat="1" ht="24.15" customHeight="1" x14ac:dyDescent="0.2">
      <c r="B154" s="28"/>
      <c r="C154" s="146" t="s">
        <v>194</v>
      </c>
      <c r="D154" s="146" t="s">
        <v>163</v>
      </c>
      <c r="E154" s="147" t="s">
        <v>191</v>
      </c>
      <c r="F154" s="148" t="s">
        <v>192</v>
      </c>
      <c r="G154" s="149" t="s">
        <v>171</v>
      </c>
      <c r="H154" s="150">
        <v>96.965000000000003</v>
      </c>
      <c r="I154" s="151"/>
      <c r="J154" s="152">
        <f t="shared" si="5"/>
        <v>0</v>
      </c>
      <c r="K154" s="153"/>
      <c r="L154" s="28"/>
      <c r="M154" s="154" t="s">
        <v>1</v>
      </c>
      <c r="N154" s="115" t="s">
        <v>40</v>
      </c>
      <c r="P154" s="155">
        <f t="shared" si="6"/>
        <v>0</v>
      </c>
      <c r="Q154" s="155">
        <v>2.63E-4</v>
      </c>
      <c r="R154" s="155">
        <f t="shared" si="7"/>
        <v>2.5501795000000001E-2</v>
      </c>
      <c r="S154" s="155">
        <v>0</v>
      </c>
      <c r="T154" s="156">
        <f t="shared" si="8"/>
        <v>0</v>
      </c>
      <c r="AR154" s="157" t="s">
        <v>167</v>
      </c>
      <c r="AT154" s="157" t="s">
        <v>163</v>
      </c>
      <c r="AU154" s="157" t="s">
        <v>84</v>
      </c>
      <c r="AY154" s="13" t="s">
        <v>160</v>
      </c>
      <c r="BE154" s="158">
        <f t="shared" si="9"/>
        <v>0</v>
      </c>
      <c r="BF154" s="158">
        <f t="shared" si="10"/>
        <v>0</v>
      </c>
      <c r="BG154" s="158">
        <f t="shared" si="11"/>
        <v>0</v>
      </c>
      <c r="BH154" s="158">
        <f t="shared" si="12"/>
        <v>0</v>
      </c>
      <c r="BI154" s="158">
        <f t="shared" si="13"/>
        <v>0</v>
      </c>
      <c r="BJ154" s="13" t="s">
        <v>82</v>
      </c>
      <c r="BK154" s="158">
        <f t="shared" si="14"/>
        <v>0</v>
      </c>
      <c r="BL154" s="13" t="s">
        <v>167</v>
      </c>
      <c r="BM154" s="157" t="s">
        <v>753</v>
      </c>
    </row>
    <row r="155" spans="2:65" s="1" customFormat="1" ht="24.15" customHeight="1" x14ac:dyDescent="0.2">
      <c r="B155" s="28"/>
      <c r="C155" s="146" t="s">
        <v>198</v>
      </c>
      <c r="D155" s="146" t="s">
        <v>163</v>
      </c>
      <c r="E155" s="147" t="s">
        <v>195</v>
      </c>
      <c r="F155" s="148" t="s">
        <v>196</v>
      </c>
      <c r="G155" s="149" t="s">
        <v>171</v>
      </c>
      <c r="H155" s="150">
        <v>17.600000000000001</v>
      </c>
      <c r="I155" s="151"/>
      <c r="J155" s="152">
        <f t="shared" si="5"/>
        <v>0</v>
      </c>
      <c r="K155" s="153"/>
      <c r="L155" s="28"/>
      <c r="M155" s="154" t="s">
        <v>1</v>
      </c>
      <c r="N155" s="115" t="s">
        <v>40</v>
      </c>
      <c r="P155" s="155">
        <f t="shared" si="6"/>
        <v>0</v>
      </c>
      <c r="Q155" s="155">
        <v>1.54E-2</v>
      </c>
      <c r="R155" s="155">
        <f t="shared" si="7"/>
        <v>0.27104</v>
      </c>
      <c r="S155" s="155">
        <v>0</v>
      </c>
      <c r="T155" s="156">
        <f t="shared" si="8"/>
        <v>0</v>
      </c>
      <c r="AR155" s="157" t="s">
        <v>167</v>
      </c>
      <c r="AT155" s="157" t="s">
        <v>163</v>
      </c>
      <c r="AU155" s="157" t="s">
        <v>84</v>
      </c>
      <c r="AY155" s="13" t="s">
        <v>160</v>
      </c>
      <c r="BE155" s="158">
        <f t="shared" si="9"/>
        <v>0</v>
      </c>
      <c r="BF155" s="158">
        <f t="shared" si="10"/>
        <v>0</v>
      </c>
      <c r="BG155" s="158">
        <f t="shared" si="11"/>
        <v>0</v>
      </c>
      <c r="BH155" s="158">
        <f t="shared" si="12"/>
        <v>0</v>
      </c>
      <c r="BI155" s="158">
        <f t="shared" si="13"/>
        <v>0</v>
      </c>
      <c r="BJ155" s="13" t="s">
        <v>82</v>
      </c>
      <c r="BK155" s="158">
        <f t="shared" si="14"/>
        <v>0</v>
      </c>
      <c r="BL155" s="13" t="s">
        <v>167</v>
      </c>
      <c r="BM155" s="157" t="s">
        <v>754</v>
      </c>
    </row>
    <row r="156" spans="2:65" s="1" customFormat="1" ht="24.15" customHeight="1" x14ac:dyDescent="0.2">
      <c r="B156" s="28"/>
      <c r="C156" s="146" t="s">
        <v>202</v>
      </c>
      <c r="D156" s="146" t="s">
        <v>163</v>
      </c>
      <c r="E156" s="147" t="s">
        <v>199</v>
      </c>
      <c r="F156" s="148" t="s">
        <v>200</v>
      </c>
      <c r="G156" s="149" t="s">
        <v>171</v>
      </c>
      <c r="H156" s="150">
        <v>80.965000000000003</v>
      </c>
      <c r="I156" s="151"/>
      <c r="J156" s="152">
        <f t="shared" si="5"/>
        <v>0</v>
      </c>
      <c r="K156" s="153"/>
      <c r="L156" s="28"/>
      <c r="M156" s="154" t="s">
        <v>1</v>
      </c>
      <c r="N156" s="115" t="s">
        <v>40</v>
      </c>
      <c r="P156" s="155">
        <f t="shared" si="6"/>
        <v>0</v>
      </c>
      <c r="Q156" s="155">
        <v>1.8380000000000001E-2</v>
      </c>
      <c r="R156" s="155">
        <f t="shared" si="7"/>
        <v>1.4881367000000001</v>
      </c>
      <c r="S156" s="155">
        <v>0</v>
      </c>
      <c r="T156" s="156">
        <f t="shared" si="8"/>
        <v>0</v>
      </c>
      <c r="AR156" s="157" t="s">
        <v>167</v>
      </c>
      <c r="AT156" s="157" t="s">
        <v>163</v>
      </c>
      <c r="AU156" s="157" t="s">
        <v>84</v>
      </c>
      <c r="AY156" s="13" t="s">
        <v>160</v>
      </c>
      <c r="BE156" s="158">
        <f t="shared" si="9"/>
        <v>0</v>
      </c>
      <c r="BF156" s="158">
        <f t="shared" si="10"/>
        <v>0</v>
      </c>
      <c r="BG156" s="158">
        <f t="shared" si="11"/>
        <v>0</v>
      </c>
      <c r="BH156" s="158">
        <f t="shared" si="12"/>
        <v>0</v>
      </c>
      <c r="BI156" s="158">
        <f t="shared" si="13"/>
        <v>0</v>
      </c>
      <c r="BJ156" s="13" t="s">
        <v>82</v>
      </c>
      <c r="BK156" s="158">
        <f t="shared" si="14"/>
        <v>0</v>
      </c>
      <c r="BL156" s="13" t="s">
        <v>167</v>
      </c>
      <c r="BM156" s="157" t="s">
        <v>755</v>
      </c>
    </row>
    <row r="157" spans="2:65" s="1" customFormat="1" ht="24.15" customHeight="1" x14ac:dyDescent="0.2">
      <c r="B157" s="28"/>
      <c r="C157" s="146" t="s">
        <v>206</v>
      </c>
      <c r="D157" s="146" t="s">
        <v>163</v>
      </c>
      <c r="E157" s="147" t="s">
        <v>203</v>
      </c>
      <c r="F157" s="148" t="s">
        <v>204</v>
      </c>
      <c r="G157" s="149" t="s">
        <v>171</v>
      </c>
      <c r="H157" s="150">
        <v>64.893000000000001</v>
      </c>
      <c r="I157" s="151"/>
      <c r="J157" s="152">
        <f t="shared" si="5"/>
        <v>0</v>
      </c>
      <c r="K157" s="153"/>
      <c r="L157" s="28"/>
      <c r="M157" s="154" t="s">
        <v>1</v>
      </c>
      <c r="N157" s="115" t="s">
        <v>40</v>
      </c>
      <c r="P157" s="155">
        <f t="shared" si="6"/>
        <v>0</v>
      </c>
      <c r="Q157" s="155">
        <v>7.9000000000000008E-3</v>
      </c>
      <c r="R157" s="155">
        <f t="shared" si="7"/>
        <v>0.51265470000000002</v>
      </c>
      <c r="S157" s="155">
        <v>0</v>
      </c>
      <c r="T157" s="156">
        <f t="shared" si="8"/>
        <v>0</v>
      </c>
      <c r="AR157" s="157" t="s">
        <v>167</v>
      </c>
      <c r="AT157" s="157" t="s">
        <v>163</v>
      </c>
      <c r="AU157" s="157" t="s">
        <v>84</v>
      </c>
      <c r="AY157" s="13" t="s">
        <v>160</v>
      </c>
      <c r="BE157" s="158">
        <f t="shared" si="9"/>
        <v>0</v>
      </c>
      <c r="BF157" s="158">
        <f t="shared" si="10"/>
        <v>0</v>
      </c>
      <c r="BG157" s="158">
        <f t="shared" si="11"/>
        <v>0</v>
      </c>
      <c r="BH157" s="158">
        <f t="shared" si="12"/>
        <v>0</v>
      </c>
      <c r="BI157" s="158">
        <f t="shared" si="13"/>
        <v>0</v>
      </c>
      <c r="BJ157" s="13" t="s">
        <v>82</v>
      </c>
      <c r="BK157" s="158">
        <f t="shared" si="14"/>
        <v>0</v>
      </c>
      <c r="BL157" s="13" t="s">
        <v>167</v>
      </c>
      <c r="BM157" s="157" t="s">
        <v>756</v>
      </c>
    </row>
    <row r="158" spans="2:65" s="1" customFormat="1" ht="33" customHeight="1" x14ac:dyDescent="0.2">
      <c r="B158" s="28"/>
      <c r="C158" s="146" t="s">
        <v>211</v>
      </c>
      <c r="D158" s="146" t="s">
        <v>163</v>
      </c>
      <c r="E158" s="147" t="s">
        <v>207</v>
      </c>
      <c r="F158" s="148" t="s">
        <v>208</v>
      </c>
      <c r="G158" s="149" t="s">
        <v>209</v>
      </c>
      <c r="H158" s="150">
        <v>1.4179999999999999</v>
      </c>
      <c r="I158" s="151"/>
      <c r="J158" s="152">
        <f t="shared" si="5"/>
        <v>0</v>
      </c>
      <c r="K158" s="153"/>
      <c r="L158" s="28"/>
      <c r="M158" s="154" t="s">
        <v>1</v>
      </c>
      <c r="N158" s="115" t="s">
        <v>40</v>
      </c>
      <c r="P158" s="155">
        <f t="shared" si="6"/>
        <v>0</v>
      </c>
      <c r="Q158" s="155">
        <v>2.3010199999999998</v>
      </c>
      <c r="R158" s="155">
        <f t="shared" si="7"/>
        <v>3.2628463599999997</v>
      </c>
      <c r="S158" s="155">
        <v>0</v>
      </c>
      <c r="T158" s="156">
        <f t="shared" si="8"/>
        <v>0</v>
      </c>
      <c r="AR158" s="157" t="s">
        <v>167</v>
      </c>
      <c r="AT158" s="157" t="s">
        <v>163</v>
      </c>
      <c r="AU158" s="157" t="s">
        <v>84</v>
      </c>
      <c r="AY158" s="13" t="s">
        <v>160</v>
      </c>
      <c r="BE158" s="158">
        <f t="shared" si="9"/>
        <v>0</v>
      </c>
      <c r="BF158" s="158">
        <f t="shared" si="10"/>
        <v>0</v>
      </c>
      <c r="BG158" s="158">
        <f t="shared" si="11"/>
        <v>0</v>
      </c>
      <c r="BH158" s="158">
        <f t="shared" si="12"/>
        <v>0</v>
      </c>
      <c r="BI158" s="158">
        <f t="shared" si="13"/>
        <v>0</v>
      </c>
      <c r="BJ158" s="13" t="s">
        <v>82</v>
      </c>
      <c r="BK158" s="158">
        <f t="shared" si="14"/>
        <v>0</v>
      </c>
      <c r="BL158" s="13" t="s">
        <v>167</v>
      </c>
      <c r="BM158" s="157" t="s">
        <v>757</v>
      </c>
    </row>
    <row r="159" spans="2:65" s="1" customFormat="1" ht="33" customHeight="1" x14ac:dyDescent="0.2">
      <c r="B159" s="28"/>
      <c r="C159" s="146" t="s">
        <v>215</v>
      </c>
      <c r="D159" s="146" t="s">
        <v>163</v>
      </c>
      <c r="E159" s="147" t="s">
        <v>212</v>
      </c>
      <c r="F159" s="148" t="s">
        <v>213</v>
      </c>
      <c r="G159" s="149" t="s">
        <v>209</v>
      </c>
      <c r="H159" s="150">
        <v>1.4179999999999999</v>
      </c>
      <c r="I159" s="151"/>
      <c r="J159" s="152">
        <f t="shared" si="5"/>
        <v>0</v>
      </c>
      <c r="K159" s="153"/>
      <c r="L159" s="28"/>
      <c r="M159" s="154" t="s">
        <v>1</v>
      </c>
      <c r="N159" s="115" t="s">
        <v>40</v>
      </c>
      <c r="P159" s="155">
        <f t="shared" si="6"/>
        <v>0</v>
      </c>
      <c r="Q159" s="155">
        <v>0</v>
      </c>
      <c r="R159" s="155">
        <f t="shared" si="7"/>
        <v>0</v>
      </c>
      <c r="S159" s="155">
        <v>0</v>
      </c>
      <c r="T159" s="156">
        <f t="shared" si="8"/>
        <v>0</v>
      </c>
      <c r="AR159" s="157" t="s">
        <v>167</v>
      </c>
      <c r="AT159" s="157" t="s">
        <v>163</v>
      </c>
      <c r="AU159" s="157" t="s">
        <v>84</v>
      </c>
      <c r="AY159" s="13" t="s">
        <v>160</v>
      </c>
      <c r="BE159" s="158">
        <f t="shared" si="9"/>
        <v>0</v>
      </c>
      <c r="BF159" s="158">
        <f t="shared" si="10"/>
        <v>0</v>
      </c>
      <c r="BG159" s="158">
        <f t="shared" si="11"/>
        <v>0</v>
      </c>
      <c r="BH159" s="158">
        <f t="shared" si="12"/>
        <v>0</v>
      </c>
      <c r="BI159" s="158">
        <f t="shared" si="13"/>
        <v>0</v>
      </c>
      <c r="BJ159" s="13" t="s">
        <v>82</v>
      </c>
      <c r="BK159" s="158">
        <f t="shared" si="14"/>
        <v>0</v>
      </c>
      <c r="BL159" s="13" t="s">
        <v>167</v>
      </c>
      <c r="BM159" s="157" t="s">
        <v>758</v>
      </c>
    </row>
    <row r="160" spans="2:65" s="1" customFormat="1" ht="16.5" customHeight="1" x14ac:dyDescent="0.2">
      <c r="B160" s="28"/>
      <c r="C160" s="146" t="s">
        <v>220</v>
      </c>
      <c r="D160" s="146" t="s">
        <v>163</v>
      </c>
      <c r="E160" s="147" t="s">
        <v>216</v>
      </c>
      <c r="F160" s="148" t="s">
        <v>217</v>
      </c>
      <c r="G160" s="149" t="s">
        <v>218</v>
      </c>
      <c r="H160" s="150">
        <v>8.5999999999999993E-2</v>
      </c>
      <c r="I160" s="151"/>
      <c r="J160" s="152">
        <f t="shared" si="5"/>
        <v>0</v>
      </c>
      <c r="K160" s="153"/>
      <c r="L160" s="28"/>
      <c r="M160" s="154" t="s">
        <v>1</v>
      </c>
      <c r="N160" s="115" t="s">
        <v>40</v>
      </c>
      <c r="P160" s="155">
        <f t="shared" si="6"/>
        <v>0</v>
      </c>
      <c r="Q160" s="155">
        <v>1.0627727796999999</v>
      </c>
      <c r="R160" s="155">
        <f t="shared" si="7"/>
        <v>9.1398459054199993E-2</v>
      </c>
      <c r="S160" s="155">
        <v>0</v>
      </c>
      <c r="T160" s="156">
        <f t="shared" si="8"/>
        <v>0</v>
      </c>
      <c r="AR160" s="157" t="s">
        <v>167</v>
      </c>
      <c r="AT160" s="157" t="s">
        <v>163</v>
      </c>
      <c r="AU160" s="157" t="s">
        <v>84</v>
      </c>
      <c r="AY160" s="13" t="s">
        <v>160</v>
      </c>
      <c r="BE160" s="158">
        <f t="shared" si="9"/>
        <v>0</v>
      </c>
      <c r="BF160" s="158">
        <f t="shared" si="10"/>
        <v>0</v>
      </c>
      <c r="BG160" s="158">
        <f t="shared" si="11"/>
        <v>0</v>
      </c>
      <c r="BH160" s="158">
        <f t="shared" si="12"/>
        <v>0</v>
      </c>
      <c r="BI160" s="158">
        <f t="shared" si="13"/>
        <v>0</v>
      </c>
      <c r="BJ160" s="13" t="s">
        <v>82</v>
      </c>
      <c r="BK160" s="158">
        <f t="shared" si="14"/>
        <v>0</v>
      </c>
      <c r="BL160" s="13" t="s">
        <v>167</v>
      </c>
      <c r="BM160" s="157" t="s">
        <v>759</v>
      </c>
    </row>
    <row r="161" spans="2:65" s="11" customFormat="1" ht="22.75" customHeight="1" x14ac:dyDescent="0.25">
      <c r="B161" s="134"/>
      <c r="D161" s="135" t="s">
        <v>74</v>
      </c>
      <c r="E161" s="144" t="s">
        <v>198</v>
      </c>
      <c r="F161" s="144" t="s">
        <v>225</v>
      </c>
      <c r="I161" s="137"/>
      <c r="J161" s="145">
        <f>BK161</f>
        <v>0</v>
      </c>
      <c r="L161" s="134"/>
      <c r="M161" s="139"/>
      <c r="P161" s="140">
        <f>SUM(P162:P169)</f>
        <v>0</v>
      </c>
      <c r="R161" s="140">
        <f>SUM(R162:R169)</f>
        <v>4.676099999999999E-3</v>
      </c>
      <c r="T161" s="141">
        <f>SUM(T162:T169)</f>
        <v>11.985308</v>
      </c>
      <c r="AR161" s="135" t="s">
        <v>82</v>
      </c>
      <c r="AT161" s="142" t="s">
        <v>74</v>
      </c>
      <c r="AU161" s="142" t="s">
        <v>82</v>
      </c>
      <c r="AY161" s="135" t="s">
        <v>160</v>
      </c>
      <c r="BK161" s="143">
        <f>SUM(BK162:BK169)</f>
        <v>0</v>
      </c>
    </row>
    <row r="162" spans="2:65" s="1" customFormat="1" ht="33" customHeight="1" x14ac:dyDescent="0.2">
      <c r="B162" s="28"/>
      <c r="C162" s="146" t="s">
        <v>8</v>
      </c>
      <c r="D162" s="146" t="s">
        <v>163</v>
      </c>
      <c r="E162" s="147" t="s">
        <v>226</v>
      </c>
      <c r="F162" s="148" t="s">
        <v>227</v>
      </c>
      <c r="G162" s="149" t="s">
        <v>171</v>
      </c>
      <c r="H162" s="150">
        <v>28.34</v>
      </c>
      <c r="I162" s="151"/>
      <c r="J162" s="152">
        <f t="shared" ref="J162:J169" si="15">ROUND(I162*H162,2)</f>
        <v>0</v>
      </c>
      <c r="K162" s="153"/>
      <c r="L162" s="28"/>
      <c r="M162" s="154" t="s">
        <v>1</v>
      </c>
      <c r="N162" s="115" t="s">
        <v>40</v>
      </c>
      <c r="P162" s="155">
        <f t="shared" ref="P162:P169" si="16">O162*H162</f>
        <v>0</v>
      </c>
      <c r="Q162" s="155">
        <v>1.2999999999999999E-4</v>
      </c>
      <c r="R162" s="155">
        <f t="shared" ref="R162:R169" si="17">Q162*H162</f>
        <v>3.6841999999999995E-3</v>
      </c>
      <c r="S162" s="155">
        <v>0</v>
      </c>
      <c r="T162" s="156">
        <f t="shared" ref="T162:T169" si="18">S162*H162</f>
        <v>0</v>
      </c>
      <c r="AR162" s="157" t="s">
        <v>167</v>
      </c>
      <c r="AT162" s="157" t="s">
        <v>163</v>
      </c>
      <c r="AU162" s="157" t="s">
        <v>84</v>
      </c>
      <c r="AY162" s="13" t="s">
        <v>160</v>
      </c>
      <c r="BE162" s="158">
        <f t="shared" ref="BE162:BE169" si="19">IF(N162="základní",J162,0)</f>
        <v>0</v>
      </c>
      <c r="BF162" s="158">
        <f t="shared" ref="BF162:BF169" si="20">IF(N162="snížená",J162,0)</f>
        <v>0</v>
      </c>
      <c r="BG162" s="158">
        <f t="shared" ref="BG162:BG169" si="21">IF(N162="zákl. přenesená",J162,0)</f>
        <v>0</v>
      </c>
      <c r="BH162" s="158">
        <f t="shared" ref="BH162:BH169" si="22">IF(N162="sníž. přenesená",J162,0)</f>
        <v>0</v>
      </c>
      <c r="BI162" s="158">
        <f t="shared" ref="BI162:BI169" si="23">IF(N162="nulová",J162,0)</f>
        <v>0</v>
      </c>
      <c r="BJ162" s="13" t="s">
        <v>82</v>
      </c>
      <c r="BK162" s="158">
        <f t="shared" ref="BK162:BK169" si="24">ROUND(I162*H162,2)</f>
        <v>0</v>
      </c>
      <c r="BL162" s="13" t="s">
        <v>167</v>
      </c>
      <c r="BM162" s="157" t="s">
        <v>760</v>
      </c>
    </row>
    <row r="163" spans="2:65" s="1" customFormat="1" ht="24.15" customHeight="1" x14ac:dyDescent="0.2">
      <c r="B163" s="28"/>
      <c r="C163" s="146" t="s">
        <v>229</v>
      </c>
      <c r="D163" s="146" t="s">
        <v>163</v>
      </c>
      <c r="E163" s="147" t="s">
        <v>230</v>
      </c>
      <c r="F163" s="148" t="s">
        <v>231</v>
      </c>
      <c r="G163" s="149" t="s">
        <v>171</v>
      </c>
      <c r="H163" s="150">
        <v>28.34</v>
      </c>
      <c r="I163" s="151"/>
      <c r="J163" s="152">
        <f t="shared" si="15"/>
        <v>0</v>
      </c>
      <c r="K163" s="153"/>
      <c r="L163" s="28"/>
      <c r="M163" s="154" t="s">
        <v>1</v>
      </c>
      <c r="N163" s="115" t="s">
        <v>40</v>
      </c>
      <c r="P163" s="155">
        <f t="shared" si="16"/>
        <v>0</v>
      </c>
      <c r="Q163" s="155">
        <v>3.4999999999999997E-5</v>
      </c>
      <c r="R163" s="155">
        <f t="shared" si="17"/>
        <v>9.9189999999999999E-4</v>
      </c>
      <c r="S163" s="155">
        <v>0</v>
      </c>
      <c r="T163" s="156">
        <f t="shared" si="18"/>
        <v>0</v>
      </c>
      <c r="AR163" s="157" t="s">
        <v>167</v>
      </c>
      <c r="AT163" s="157" t="s">
        <v>163</v>
      </c>
      <c r="AU163" s="157" t="s">
        <v>84</v>
      </c>
      <c r="AY163" s="13" t="s">
        <v>160</v>
      </c>
      <c r="BE163" s="158">
        <f t="shared" si="19"/>
        <v>0</v>
      </c>
      <c r="BF163" s="158">
        <f t="shared" si="20"/>
        <v>0</v>
      </c>
      <c r="BG163" s="158">
        <f t="shared" si="21"/>
        <v>0</v>
      </c>
      <c r="BH163" s="158">
        <f t="shared" si="22"/>
        <v>0</v>
      </c>
      <c r="BI163" s="158">
        <f t="shared" si="23"/>
        <v>0</v>
      </c>
      <c r="BJ163" s="13" t="s">
        <v>82</v>
      </c>
      <c r="BK163" s="158">
        <f t="shared" si="24"/>
        <v>0</v>
      </c>
      <c r="BL163" s="13" t="s">
        <v>167</v>
      </c>
      <c r="BM163" s="157" t="s">
        <v>761</v>
      </c>
    </row>
    <row r="164" spans="2:65" s="1" customFormat="1" ht="37.75" customHeight="1" x14ac:dyDescent="0.2">
      <c r="B164" s="28"/>
      <c r="C164" s="146" t="s">
        <v>233</v>
      </c>
      <c r="D164" s="146" t="s">
        <v>163</v>
      </c>
      <c r="E164" s="147" t="s">
        <v>242</v>
      </c>
      <c r="F164" s="148" t="s">
        <v>243</v>
      </c>
      <c r="G164" s="149" t="s">
        <v>209</v>
      </c>
      <c r="H164" s="150">
        <v>2.6469999999999998</v>
      </c>
      <c r="I164" s="151"/>
      <c r="J164" s="152">
        <f t="shared" si="15"/>
        <v>0</v>
      </c>
      <c r="K164" s="153"/>
      <c r="L164" s="28"/>
      <c r="M164" s="154" t="s">
        <v>1</v>
      </c>
      <c r="N164" s="115" t="s">
        <v>40</v>
      </c>
      <c r="P164" s="155">
        <f t="shared" si="16"/>
        <v>0</v>
      </c>
      <c r="Q164" s="155">
        <v>0</v>
      </c>
      <c r="R164" s="155">
        <f t="shared" si="17"/>
        <v>0</v>
      </c>
      <c r="S164" s="155">
        <v>2.2000000000000002</v>
      </c>
      <c r="T164" s="156">
        <f t="shared" si="18"/>
        <v>5.8234000000000004</v>
      </c>
      <c r="AR164" s="157" t="s">
        <v>167</v>
      </c>
      <c r="AT164" s="157" t="s">
        <v>163</v>
      </c>
      <c r="AU164" s="157" t="s">
        <v>84</v>
      </c>
      <c r="AY164" s="13" t="s">
        <v>160</v>
      </c>
      <c r="BE164" s="158">
        <f t="shared" si="19"/>
        <v>0</v>
      </c>
      <c r="BF164" s="158">
        <f t="shared" si="20"/>
        <v>0</v>
      </c>
      <c r="BG164" s="158">
        <f t="shared" si="21"/>
        <v>0</v>
      </c>
      <c r="BH164" s="158">
        <f t="shared" si="22"/>
        <v>0</v>
      </c>
      <c r="BI164" s="158">
        <f t="shared" si="23"/>
        <v>0</v>
      </c>
      <c r="BJ164" s="13" t="s">
        <v>82</v>
      </c>
      <c r="BK164" s="158">
        <f t="shared" si="24"/>
        <v>0</v>
      </c>
      <c r="BL164" s="13" t="s">
        <v>167</v>
      </c>
      <c r="BM164" s="157" t="s">
        <v>762</v>
      </c>
    </row>
    <row r="165" spans="2:65" s="1" customFormat="1" ht="33" customHeight="1" x14ac:dyDescent="0.2">
      <c r="B165" s="28"/>
      <c r="C165" s="146" t="s">
        <v>237</v>
      </c>
      <c r="D165" s="146" t="s">
        <v>163</v>
      </c>
      <c r="E165" s="147" t="s">
        <v>246</v>
      </c>
      <c r="F165" s="148" t="s">
        <v>247</v>
      </c>
      <c r="G165" s="149" t="s">
        <v>209</v>
      </c>
      <c r="H165" s="150">
        <v>2.6469999999999998</v>
      </c>
      <c r="I165" s="151"/>
      <c r="J165" s="152">
        <f t="shared" si="15"/>
        <v>0</v>
      </c>
      <c r="K165" s="153"/>
      <c r="L165" s="28"/>
      <c r="M165" s="154" t="s">
        <v>1</v>
      </c>
      <c r="N165" s="115" t="s">
        <v>40</v>
      </c>
      <c r="P165" s="155">
        <f t="shared" si="16"/>
        <v>0</v>
      </c>
      <c r="Q165" s="155">
        <v>0</v>
      </c>
      <c r="R165" s="155">
        <f t="shared" si="17"/>
        <v>0</v>
      </c>
      <c r="S165" s="155">
        <v>4.3999999999999997E-2</v>
      </c>
      <c r="T165" s="156">
        <f t="shared" si="18"/>
        <v>0.11646799999999999</v>
      </c>
      <c r="AR165" s="157" t="s">
        <v>167</v>
      </c>
      <c r="AT165" s="157" t="s">
        <v>163</v>
      </c>
      <c r="AU165" s="157" t="s">
        <v>84</v>
      </c>
      <c r="AY165" s="13" t="s">
        <v>160</v>
      </c>
      <c r="BE165" s="158">
        <f t="shared" si="19"/>
        <v>0</v>
      </c>
      <c r="BF165" s="158">
        <f t="shared" si="20"/>
        <v>0</v>
      </c>
      <c r="BG165" s="158">
        <f t="shared" si="21"/>
        <v>0</v>
      </c>
      <c r="BH165" s="158">
        <f t="shared" si="22"/>
        <v>0</v>
      </c>
      <c r="BI165" s="158">
        <f t="shared" si="23"/>
        <v>0</v>
      </c>
      <c r="BJ165" s="13" t="s">
        <v>82</v>
      </c>
      <c r="BK165" s="158">
        <f t="shared" si="24"/>
        <v>0</v>
      </c>
      <c r="BL165" s="13" t="s">
        <v>167</v>
      </c>
      <c r="BM165" s="157" t="s">
        <v>763</v>
      </c>
    </row>
    <row r="166" spans="2:65" s="1" customFormat="1" ht="24.15" customHeight="1" x14ac:dyDescent="0.2">
      <c r="B166" s="28"/>
      <c r="C166" s="146" t="s">
        <v>241</v>
      </c>
      <c r="D166" s="146" t="s">
        <v>163</v>
      </c>
      <c r="E166" s="147" t="s">
        <v>249</v>
      </c>
      <c r="F166" s="148" t="s">
        <v>250</v>
      </c>
      <c r="G166" s="149" t="s">
        <v>171</v>
      </c>
      <c r="H166" s="150">
        <v>29.41</v>
      </c>
      <c r="I166" s="151"/>
      <c r="J166" s="152">
        <f t="shared" si="15"/>
        <v>0</v>
      </c>
      <c r="K166" s="153"/>
      <c r="L166" s="28"/>
      <c r="M166" s="154" t="s">
        <v>1</v>
      </c>
      <c r="N166" s="115" t="s">
        <v>40</v>
      </c>
      <c r="P166" s="155">
        <f t="shared" si="16"/>
        <v>0</v>
      </c>
      <c r="Q166" s="155">
        <v>0</v>
      </c>
      <c r="R166" s="155">
        <f t="shared" si="17"/>
        <v>0</v>
      </c>
      <c r="S166" s="155">
        <v>5.7000000000000002E-2</v>
      </c>
      <c r="T166" s="156">
        <f t="shared" si="18"/>
        <v>1.6763700000000001</v>
      </c>
      <c r="AR166" s="157" t="s">
        <v>167</v>
      </c>
      <c r="AT166" s="157" t="s">
        <v>163</v>
      </c>
      <c r="AU166" s="157" t="s">
        <v>84</v>
      </c>
      <c r="AY166" s="13" t="s">
        <v>160</v>
      </c>
      <c r="BE166" s="158">
        <f t="shared" si="19"/>
        <v>0</v>
      </c>
      <c r="BF166" s="158">
        <f t="shared" si="20"/>
        <v>0</v>
      </c>
      <c r="BG166" s="158">
        <f t="shared" si="21"/>
        <v>0</v>
      </c>
      <c r="BH166" s="158">
        <f t="shared" si="22"/>
        <v>0</v>
      </c>
      <c r="BI166" s="158">
        <f t="shared" si="23"/>
        <v>0</v>
      </c>
      <c r="BJ166" s="13" t="s">
        <v>82</v>
      </c>
      <c r="BK166" s="158">
        <f t="shared" si="24"/>
        <v>0</v>
      </c>
      <c r="BL166" s="13" t="s">
        <v>167</v>
      </c>
      <c r="BM166" s="157" t="s">
        <v>764</v>
      </c>
    </row>
    <row r="167" spans="2:65" s="1" customFormat="1" ht="21.75" customHeight="1" x14ac:dyDescent="0.2">
      <c r="B167" s="28"/>
      <c r="C167" s="146" t="s">
        <v>245</v>
      </c>
      <c r="D167" s="146" t="s">
        <v>163</v>
      </c>
      <c r="E167" s="147" t="s">
        <v>253</v>
      </c>
      <c r="F167" s="148" t="s">
        <v>254</v>
      </c>
      <c r="G167" s="149" t="s">
        <v>171</v>
      </c>
      <c r="H167" s="150">
        <v>2.02</v>
      </c>
      <c r="I167" s="151"/>
      <c r="J167" s="152">
        <f t="shared" si="15"/>
        <v>0</v>
      </c>
      <c r="K167" s="153"/>
      <c r="L167" s="28"/>
      <c r="M167" s="154" t="s">
        <v>1</v>
      </c>
      <c r="N167" s="115" t="s">
        <v>40</v>
      </c>
      <c r="P167" s="155">
        <f t="shared" si="16"/>
        <v>0</v>
      </c>
      <c r="Q167" s="155">
        <v>0</v>
      </c>
      <c r="R167" s="155">
        <f t="shared" si="17"/>
        <v>0</v>
      </c>
      <c r="S167" s="155">
        <v>7.5999999999999998E-2</v>
      </c>
      <c r="T167" s="156">
        <f t="shared" si="18"/>
        <v>0.15351999999999999</v>
      </c>
      <c r="AR167" s="157" t="s">
        <v>167</v>
      </c>
      <c r="AT167" s="157" t="s">
        <v>163</v>
      </c>
      <c r="AU167" s="157" t="s">
        <v>84</v>
      </c>
      <c r="AY167" s="13" t="s">
        <v>160</v>
      </c>
      <c r="BE167" s="158">
        <f t="shared" si="19"/>
        <v>0</v>
      </c>
      <c r="BF167" s="158">
        <f t="shared" si="20"/>
        <v>0</v>
      </c>
      <c r="BG167" s="158">
        <f t="shared" si="21"/>
        <v>0</v>
      </c>
      <c r="BH167" s="158">
        <f t="shared" si="22"/>
        <v>0</v>
      </c>
      <c r="BI167" s="158">
        <f t="shared" si="23"/>
        <v>0</v>
      </c>
      <c r="BJ167" s="13" t="s">
        <v>82</v>
      </c>
      <c r="BK167" s="158">
        <f t="shared" si="24"/>
        <v>0</v>
      </c>
      <c r="BL167" s="13" t="s">
        <v>167</v>
      </c>
      <c r="BM167" s="157" t="s">
        <v>765</v>
      </c>
    </row>
    <row r="168" spans="2:65" s="1" customFormat="1" ht="37.75" customHeight="1" x14ac:dyDescent="0.2">
      <c r="B168" s="28"/>
      <c r="C168" s="146" t="s">
        <v>7</v>
      </c>
      <c r="D168" s="146" t="s">
        <v>163</v>
      </c>
      <c r="E168" s="147" t="s">
        <v>261</v>
      </c>
      <c r="F168" s="148" t="s">
        <v>262</v>
      </c>
      <c r="G168" s="149" t="s">
        <v>171</v>
      </c>
      <c r="H168" s="150">
        <v>29.41</v>
      </c>
      <c r="I168" s="151"/>
      <c r="J168" s="152">
        <f t="shared" si="15"/>
        <v>0</v>
      </c>
      <c r="K168" s="153"/>
      <c r="L168" s="28"/>
      <c r="M168" s="154" t="s">
        <v>1</v>
      </c>
      <c r="N168" s="115" t="s">
        <v>40</v>
      </c>
      <c r="P168" s="155">
        <f t="shared" si="16"/>
        <v>0</v>
      </c>
      <c r="Q168" s="155">
        <v>0</v>
      </c>
      <c r="R168" s="155">
        <f t="shared" si="17"/>
        <v>0</v>
      </c>
      <c r="S168" s="155">
        <v>0.05</v>
      </c>
      <c r="T168" s="156">
        <f t="shared" si="18"/>
        <v>1.4705000000000001</v>
      </c>
      <c r="AR168" s="157" t="s">
        <v>167</v>
      </c>
      <c r="AT168" s="157" t="s">
        <v>163</v>
      </c>
      <c r="AU168" s="157" t="s">
        <v>84</v>
      </c>
      <c r="AY168" s="13" t="s">
        <v>160</v>
      </c>
      <c r="BE168" s="158">
        <f t="shared" si="19"/>
        <v>0</v>
      </c>
      <c r="BF168" s="158">
        <f t="shared" si="20"/>
        <v>0</v>
      </c>
      <c r="BG168" s="158">
        <f t="shared" si="21"/>
        <v>0</v>
      </c>
      <c r="BH168" s="158">
        <f t="shared" si="22"/>
        <v>0</v>
      </c>
      <c r="BI168" s="158">
        <f t="shared" si="23"/>
        <v>0</v>
      </c>
      <c r="BJ168" s="13" t="s">
        <v>82</v>
      </c>
      <c r="BK168" s="158">
        <f t="shared" si="24"/>
        <v>0</v>
      </c>
      <c r="BL168" s="13" t="s">
        <v>167</v>
      </c>
      <c r="BM168" s="157" t="s">
        <v>766</v>
      </c>
    </row>
    <row r="169" spans="2:65" s="1" customFormat="1" ht="37.75" customHeight="1" x14ac:dyDescent="0.2">
      <c r="B169" s="28"/>
      <c r="C169" s="146" t="s">
        <v>252</v>
      </c>
      <c r="D169" s="146" t="s">
        <v>163</v>
      </c>
      <c r="E169" s="147" t="s">
        <v>265</v>
      </c>
      <c r="F169" s="148" t="s">
        <v>266</v>
      </c>
      <c r="G169" s="149" t="s">
        <v>171</v>
      </c>
      <c r="H169" s="150">
        <v>59.674999999999997</v>
      </c>
      <c r="I169" s="151"/>
      <c r="J169" s="152">
        <f t="shared" si="15"/>
        <v>0</v>
      </c>
      <c r="K169" s="153"/>
      <c r="L169" s="28"/>
      <c r="M169" s="154" t="s">
        <v>1</v>
      </c>
      <c r="N169" s="115" t="s">
        <v>40</v>
      </c>
      <c r="P169" s="155">
        <f t="shared" si="16"/>
        <v>0</v>
      </c>
      <c r="Q169" s="155">
        <v>0</v>
      </c>
      <c r="R169" s="155">
        <f t="shared" si="17"/>
        <v>0</v>
      </c>
      <c r="S169" s="155">
        <v>4.5999999999999999E-2</v>
      </c>
      <c r="T169" s="156">
        <f t="shared" si="18"/>
        <v>2.74505</v>
      </c>
      <c r="AR169" s="157" t="s">
        <v>167</v>
      </c>
      <c r="AT169" s="157" t="s">
        <v>163</v>
      </c>
      <c r="AU169" s="157" t="s">
        <v>84</v>
      </c>
      <c r="AY169" s="13" t="s">
        <v>160</v>
      </c>
      <c r="BE169" s="158">
        <f t="shared" si="19"/>
        <v>0</v>
      </c>
      <c r="BF169" s="158">
        <f t="shared" si="20"/>
        <v>0</v>
      </c>
      <c r="BG169" s="158">
        <f t="shared" si="21"/>
        <v>0</v>
      </c>
      <c r="BH169" s="158">
        <f t="shared" si="22"/>
        <v>0</v>
      </c>
      <c r="BI169" s="158">
        <f t="shared" si="23"/>
        <v>0</v>
      </c>
      <c r="BJ169" s="13" t="s">
        <v>82</v>
      </c>
      <c r="BK169" s="158">
        <f t="shared" si="24"/>
        <v>0</v>
      </c>
      <c r="BL169" s="13" t="s">
        <v>167</v>
      </c>
      <c r="BM169" s="157" t="s">
        <v>767</v>
      </c>
    </row>
    <row r="170" spans="2:65" s="11" customFormat="1" ht="22.75" customHeight="1" x14ac:dyDescent="0.25">
      <c r="B170" s="134"/>
      <c r="D170" s="135" t="s">
        <v>74</v>
      </c>
      <c r="E170" s="144" t="s">
        <v>272</v>
      </c>
      <c r="F170" s="144" t="s">
        <v>273</v>
      </c>
      <c r="I170" s="137"/>
      <c r="J170" s="145">
        <f>BK170</f>
        <v>0</v>
      </c>
      <c r="L170" s="134"/>
      <c r="M170" s="139"/>
      <c r="P170" s="140">
        <f>SUM(P171:P177)</f>
        <v>0</v>
      </c>
      <c r="R170" s="140">
        <f>SUM(R171:R177)</f>
        <v>0</v>
      </c>
      <c r="T170" s="141">
        <f>SUM(T171:T177)</f>
        <v>0</v>
      </c>
      <c r="AR170" s="135" t="s">
        <v>82</v>
      </c>
      <c r="AT170" s="142" t="s">
        <v>74</v>
      </c>
      <c r="AU170" s="142" t="s">
        <v>82</v>
      </c>
      <c r="AY170" s="135" t="s">
        <v>160</v>
      </c>
      <c r="BK170" s="143">
        <f>SUM(BK171:BK177)</f>
        <v>0</v>
      </c>
    </row>
    <row r="171" spans="2:65" s="1" customFormat="1" ht="24.15" customHeight="1" x14ac:dyDescent="0.2">
      <c r="B171" s="28"/>
      <c r="C171" s="146" t="s">
        <v>256</v>
      </c>
      <c r="D171" s="146" t="s">
        <v>163</v>
      </c>
      <c r="E171" s="147" t="s">
        <v>275</v>
      </c>
      <c r="F171" s="148" t="s">
        <v>276</v>
      </c>
      <c r="G171" s="149" t="s">
        <v>218</v>
      </c>
      <c r="H171" s="150">
        <v>12.002000000000001</v>
      </c>
      <c r="I171" s="151"/>
      <c r="J171" s="152">
        <f t="shared" ref="J171:J177" si="25">ROUND(I171*H171,2)</f>
        <v>0</v>
      </c>
      <c r="K171" s="153"/>
      <c r="L171" s="28"/>
      <c r="M171" s="154" t="s">
        <v>1</v>
      </c>
      <c r="N171" s="115" t="s">
        <v>40</v>
      </c>
      <c r="P171" s="155">
        <f t="shared" ref="P171:P177" si="26">O171*H171</f>
        <v>0</v>
      </c>
      <c r="Q171" s="155">
        <v>0</v>
      </c>
      <c r="R171" s="155">
        <f t="shared" ref="R171:R177" si="27">Q171*H171</f>
        <v>0</v>
      </c>
      <c r="S171" s="155">
        <v>0</v>
      </c>
      <c r="T171" s="156">
        <f t="shared" ref="T171:T177" si="28">S171*H171</f>
        <v>0</v>
      </c>
      <c r="AR171" s="157" t="s">
        <v>167</v>
      </c>
      <c r="AT171" s="157" t="s">
        <v>163</v>
      </c>
      <c r="AU171" s="157" t="s">
        <v>84</v>
      </c>
      <c r="AY171" s="13" t="s">
        <v>160</v>
      </c>
      <c r="BE171" s="158">
        <f t="shared" ref="BE171:BE177" si="29">IF(N171="základní",J171,0)</f>
        <v>0</v>
      </c>
      <c r="BF171" s="158">
        <f t="shared" ref="BF171:BF177" si="30">IF(N171="snížená",J171,0)</f>
        <v>0</v>
      </c>
      <c r="BG171" s="158">
        <f t="shared" ref="BG171:BG177" si="31">IF(N171="zákl. přenesená",J171,0)</f>
        <v>0</v>
      </c>
      <c r="BH171" s="158">
        <f t="shared" ref="BH171:BH177" si="32">IF(N171="sníž. přenesená",J171,0)</f>
        <v>0</v>
      </c>
      <c r="BI171" s="158">
        <f t="shared" ref="BI171:BI177" si="33">IF(N171="nulová",J171,0)</f>
        <v>0</v>
      </c>
      <c r="BJ171" s="13" t="s">
        <v>82</v>
      </c>
      <c r="BK171" s="158">
        <f t="shared" ref="BK171:BK177" si="34">ROUND(I171*H171,2)</f>
        <v>0</v>
      </c>
      <c r="BL171" s="13" t="s">
        <v>167</v>
      </c>
      <c r="BM171" s="157" t="s">
        <v>768</v>
      </c>
    </row>
    <row r="172" spans="2:65" s="1" customFormat="1" ht="24.15" customHeight="1" x14ac:dyDescent="0.2">
      <c r="B172" s="28"/>
      <c r="C172" s="146" t="s">
        <v>260</v>
      </c>
      <c r="D172" s="146" t="s">
        <v>163</v>
      </c>
      <c r="E172" s="147" t="s">
        <v>279</v>
      </c>
      <c r="F172" s="148" t="s">
        <v>280</v>
      </c>
      <c r="G172" s="149" t="s">
        <v>218</v>
      </c>
      <c r="H172" s="150">
        <v>12.002000000000001</v>
      </c>
      <c r="I172" s="151"/>
      <c r="J172" s="152">
        <f t="shared" si="25"/>
        <v>0</v>
      </c>
      <c r="K172" s="153"/>
      <c r="L172" s="28"/>
      <c r="M172" s="154" t="s">
        <v>1</v>
      </c>
      <c r="N172" s="115" t="s">
        <v>40</v>
      </c>
      <c r="P172" s="155">
        <f t="shared" si="26"/>
        <v>0</v>
      </c>
      <c r="Q172" s="155">
        <v>0</v>
      </c>
      <c r="R172" s="155">
        <f t="shared" si="27"/>
        <v>0</v>
      </c>
      <c r="S172" s="155">
        <v>0</v>
      </c>
      <c r="T172" s="156">
        <f t="shared" si="28"/>
        <v>0</v>
      </c>
      <c r="AR172" s="157" t="s">
        <v>167</v>
      </c>
      <c r="AT172" s="157" t="s">
        <v>163</v>
      </c>
      <c r="AU172" s="157" t="s">
        <v>84</v>
      </c>
      <c r="AY172" s="13" t="s">
        <v>160</v>
      </c>
      <c r="BE172" s="158">
        <f t="shared" si="29"/>
        <v>0</v>
      </c>
      <c r="BF172" s="158">
        <f t="shared" si="30"/>
        <v>0</v>
      </c>
      <c r="BG172" s="158">
        <f t="shared" si="31"/>
        <v>0</v>
      </c>
      <c r="BH172" s="158">
        <f t="shared" si="32"/>
        <v>0</v>
      </c>
      <c r="BI172" s="158">
        <f t="shared" si="33"/>
        <v>0</v>
      </c>
      <c r="BJ172" s="13" t="s">
        <v>82</v>
      </c>
      <c r="BK172" s="158">
        <f t="shared" si="34"/>
        <v>0</v>
      </c>
      <c r="BL172" s="13" t="s">
        <v>167</v>
      </c>
      <c r="BM172" s="157" t="s">
        <v>769</v>
      </c>
    </row>
    <row r="173" spans="2:65" s="1" customFormat="1" ht="24.15" customHeight="1" x14ac:dyDescent="0.2">
      <c r="B173" s="28"/>
      <c r="C173" s="146" t="s">
        <v>264</v>
      </c>
      <c r="D173" s="146" t="s">
        <v>163</v>
      </c>
      <c r="E173" s="147" t="s">
        <v>283</v>
      </c>
      <c r="F173" s="148" t="s">
        <v>284</v>
      </c>
      <c r="G173" s="149" t="s">
        <v>218</v>
      </c>
      <c r="H173" s="150">
        <v>348.05799999999999</v>
      </c>
      <c r="I173" s="151"/>
      <c r="J173" s="152">
        <f t="shared" si="25"/>
        <v>0</v>
      </c>
      <c r="K173" s="153"/>
      <c r="L173" s="28"/>
      <c r="M173" s="154" t="s">
        <v>1</v>
      </c>
      <c r="N173" s="115" t="s">
        <v>40</v>
      </c>
      <c r="P173" s="155">
        <f t="shared" si="26"/>
        <v>0</v>
      </c>
      <c r="Q173" s="155">
        <v>0</v>
      </c>
      <c r="R173" s="155">
        <f t="shared" si="27"/>
        <v>0</v>
      </c>
      <c r="S173" s="155">
        <v>0</v>
      </c>
      <c r="T173" s="156">
        <f t="shared" si="28"/>
        <v>0</v>
      </c>
      <c r="AR173" s="157" t="s">
        <v>167</v>
      </c>
      <c r="AT173" s="157" t="s">
        <v>163</v>
      </c>
      <c r="AU173" s="157" t="s">
        <v>84</v>
      </c>
      <c r="AY173" s="13" t="s">
        <v>160</v>
      </c>
      <c r="BE173" s="158">
        <f t="shared" si="29"/>
        <v>0</v>
      </c>
      <c r="BF173" s="158">
        <f t="shared" si="30"/>
        <v>0</v>
      </c>
      <c r="BG173" s="158">
        <f t="shared" si="31"/>
        <v>0</v>
      </c>
      <c r="BH173" s="158">
        <f t="shared" si="32"/>
        <v>0</v>
      </c>
      <c r="BI173" s="158">
        <f t="shared" si="33"/>
        <v>0</v>
      </c>
      <c r="BJ173" s="13" t="s">
        <v>82</v>
      </c>
      <c r="BK173" s="158">
        <f t="shared" si="34"/>
        <v>0</v>
      </c>
      <c r="BL173" s="13" t="s">
        <v>167</v>
      </c>
      <c r="BM173" s="157" t="s">
        <v>770</v>
      </c>
    </row>
    <row r="174" spans="2:65" s="1" customFormat="1" ht="37.75" customHeight="1" x14ac:dyDescent="0.2">
      <c r="B174" s="28"/>
      <c r="C174" s="146" t="s">
        <v>268</v>
      </c>
      <c r="D174" s="146" t="s">
        <v>163</v>
      </c>
      <c r="E174" s="147" t="s">
        <v>288</v>
      </c>
      <c r="F174" s="148" t="s">
        <v>289</v>
      </c>
      <c r="G174" s="149" t="s">
        <v>218</v>
      </c>
      <c r="H174" s="150">
        <v>5.9390000000000001</v>
      </c>
      <c r="I174" s="151"/>
      <c r="J174" s="152">
        <f t="shared" si="25"/>
        <v>0</v>
      </c>
      <c r="K174" s="153"/>
      <c r="L174" s="28"/>
      <c r="M174" s="154" t="s">
        <v>1</v>
      </c>
      <c r="N174" s="115" t="s">
        <v>40</v>
      </c>
      <c r="P174" s="155">
        <f t="shared" si="26"/>
        <v>0</v>
      </c>
      <c r="Q174" s="155">
        <v>0</v>
      </c>
      <c r="R174" s="155">
        <f t="shared" si="27"/>
        <v>0</v>
      </c>
      <c r="S174" s="155">
        <v>0</v>
      </c>
      <c r="T174" s="156">
        <f t="shared" si="28"/>
        <v>0</v>
      </c>
      <c r="AR174" s="157" t="s">
        <v>167</v>
      </c>
      <c r="AT174" s="157" t="s">
        <v>163</v>
      </c>
      <c r="AU174" s="157" t="s">
        <v>84</v>
      </c>
      <c r="AY174" s="13" t="s">
        <v>160</v>
      </c>
      <c r="BE174" s="158">
        <f t="shared" si="29"/>
        <v>0</v>
      </c>
      <c r="BF174" s="158">
        <f t="shared" si="30"/>
        <v>0</v>
      </c>
      <c r="BG174" s="158">
        <f t="shared" si="31"/>
        <v>0</v>
      </c>
      <c r="BH174" s="158">
        <f t="shared" si="32"/>
        <v>0</v>
      </c>
      <c r="BI174" s="158">
        <f t="shared" si="33"/>
        <v>0</v>
      </c>
      <c r="BJ174" s="13" t="s">
        <v>82</v>
      </c>
      <c r="BK174" s="158">
        <f t="shared" si="34"/>
        <v>0</v>
      </c>
      <c r="BL174" s="13" t="s">
        <v>167</v>
      </c>
      <c r="BM174" s="157" t="s">
        <v>771</v>
      </c>
    </row>
    <row r="175" spans="2:65" s="1" customFormat="1" ht="33" customHeight="1" x14ac:dyDescent="0.2">
      <c r="B175" s="28"/>
      <c r="C175" s="146" t="s">
        <v>274</v>
      </c>
      <c r="D175" s="146" t="s">
        <v>163</v>
      </c>
      <c r="E175" s="147" t="s">
        <v>296</v>
      </c>
      <c r="F175" s="148" t="s">
        <v>297</v>
      </c>
      <c r="G175" s="149" t="s">
        <v>218</v>
      </c>
      <c r="H175" s="150">
        <v>1.6759999999999999</v>
      </c>
      <c r="I175" s="151"/>
      <c r="J175" s="152">
        <f t="shared" si="25"/>
        <v>0</v>
      </c>
      <c r="K175" s="153"/>
      <c r="L175" s="28"/>
      <c r="M175" s="154" t="s">
        <v>1</v>
      </c>
      <c r="N175" s="115" t="s">
        <v>40</v>
      </c>
      <c r="P175" s="155">
        <f t="shared" si="26"/>
        <v>0</v>
      </c>
      <c r="Q175" s="155">
        <v>0</v>
      </c>
      <c r="R175" s="155">
        <f t="shared" si="27"/>
        <v>0</v>
      </c>
      <c r="S175" s="155">
        <v>0</v>
      </c>
      <c r="T175" s="156">
        <f t="shared" si="28"/>
        <v>0</v>
      </c>
      <c r="AR175" s="157" t="s">
        <v>167</v>
      </c>
      <c r="AT175" s="157" t="s">
        <v>163</v>
      </c>
      <c r="AU175" s="157" t="s">
        <v>84</v>
      </c>
      <c r="AY175" s="13" t="s">
        <v>160</v>
      </c>
      <c r="BE175" s="158">
        <f t="shared" si="29"/>
        <v>0</v>
      </c>
      <c r="BF175" s="158">
        <f t="shared" si="30"/>
        <v>0</v>
      </c>
      <c r="BG175" s="158">
        <f t="shared" si="31"/>
        <v>0</v>
      </c>
      <c r="BH175" s="158">
        <f t="shared" si="32"/>
        <v>0</v>
      </c>
      <c r="BI175" s="158">
        <f t="shared" si="33"/>
        <v>0</v>
      </c>
      <c r="BJ175" s="13" t="s">
        <v>82</v>
      </c>
      <c r="BK175" s="158">
        <f t="shared" si="34"/>
        <v>0</v>
      </c>
      <c r="BL175" s="13" t="s">
        <v>167</v>
      </c>
      <c r="BM175" s="157" t="s">
        <v>772</v>
      </c>
    </row>
    <row r="176" spans="2:65" s="1" customFormat="1" ht="49" customHeight="1" x14ac:dyDescent="0.2">
      <c r="B176" s="28"/>
      <c r="C176" s="146" t="s">
        <v>278</v>
      </c>
      <c r="D176" s="146" t="s">
        <v>163</v>
      </c>
      <c r="E176" s="147" t="s">
        <v>300</v>
      </c>
      <c r="F176" s="148" t="s">
        <v>301</v>
      </c>
      <c r="G176" s="149" t="s">
        <v>218</v>
      </c>
      <c r="H176" s="150">
        <v>4.2320000000000002</v>
      </c>
      <c r="I176" s="151"/>
      <c r="J176" s="152">
        <f t="shared" si="25"/>
        <v>0</v>
      </c>
      <c r="K176" s="153"/>
      <c r="L176" s="28"/>
      <c r="M176" s="154" t="s">
        <v>1</v>
      </c>
      <c r="N176" s="115" t="s">
        <v>40</v>
      </c>
      <c r="P176" s="155">
        <f t="shared" si="26"/>
        <v>0</v>
      </c>
      <c r="Q176" s="155">
        <v>0</v>
      </c>
      <c r="R176" s="155">
        <f t="shared" si="27"/>
        <v>0</v>
      </c>
      <c r="S176" s="155">
        <v>0</v>
      </c>
      <c r="T176" s="156">
        <f t="shared" si="28"/>
        <v>0</v>
      </c>
      <c r="AR176" s="157" t="s">
        <v>167</v>
      </c>
      <c r="AT176" s="157" t="s">
        <v>163</v>
      </c>
      <c r="AU176" s="157" t="s">
        <v>84</v>
      </c>
      <c r="AY176" s="13" t="s">
        <v>160</v>
      </c>
      <c r="BE176" s="158">
        <f t="shared" si="29"/>
        <v>0</v>
      </c>
      <c r="BF176" s="158">
        <f t="shared" si="30"/>
        <v>0</v>
      </c>
      <c r="BG176" s="158">
        <f t="shared" si="31"/>
        <v>0</v>
      </c>
      <c r="BH176" s="158">
        <f t="shared" si="32"/>
        <v>0</v>
      </c>
      <c r="BI176" s="158">
        <f t="shared" si="33"/>
        <v>0</v>
      </c>
      <c r="BJ176" s="13" t="s">
        <v>82</v>
      </c>
      <c r="BK176" s="158">
        <f t="shared" si="34"/>
        <v>0</v>
      </c>
      <c r="BL176" s="13" t="s">
        <v>167</v>
      </c>
      <c r="BM176" s="157" t="s">
        <v>773</v>
      </c>
    </row>
    <row r="177" spans="2:65" s="1" customFormat="1" ht="33" customHeight="1" x14ac:dyDescent="0.2">
      <c r="B177" s="28"/>
      <c r="C177" s="146" t="s">
        <v>282</v>
      </c>
      <c r="D177" s="146" t="s">
        <v>163</v>
      </c>
      <c r="E177" s="147" t="s">
        <v>304</v>
      </c>
      <c r="F177" s="148" t="s">
        <v>305</v>
      </c>
      <c r="G177" s="149" t="s">
        <v>218</v>
      </c>
      <c r="H177" s="150">
        <v>0.154</v>
      </c>
      <c r="I177" s="151"/>
      <c r="J177" s="152">
        <f t="shared" si="25"/>
        <v>0</v>
      </c>
      <c r="K177" s="153"/>
      <c r="L177" s="28"/>
      <c r="M177" s="154" t="s">
        <v>1</v>
      </c>
      <c r="N177" s="115" t="s">
        <v>40</v>
      </c>
      <c r="P177" s="155">
        <f t="shared" si="26"/>
        <v>0</v>
      </c>
      <c r="Q177" s="155">
        <v>0</v>
      </c>
      <c r="R177" s="155">
        <f t="shared" si="27"/>
        <v>0</v>
      </c>
      <c r="S177" s="155">
        <v>0</v>
      </c>
      <c r="T177" s="156">
        <f t="shared" si="28"/>
        <v>0</v>
      </c>
      <c r="AR177" s="157" t="s">
        <v>167</v>
      </c>
      <c r="AT177" s="157" t="s">
        <v>163</v>
      </c>
      <c r="AU177" s="157" t="s">
        <v>84</v>
      </c>
      <c r="AY177" s="13" t="s">
        <v>160</v>
      </c>
      <c r="BE177" s="158">
        <f t="shared" si="29"/>
        <v>0</v>
      </c>
      <c r="BF177" s="158">
        <f t="shared" si="30"/>
        <v>0</v>
      </c>
      <c r="BG177" s="158">
        <f t="shared" si="31"/>
        <v>0</v>
      </c>
      <c r="BH177" s="158">
        <f t="shared" si="32"/>
        <v>0</v>
      </c>
      <c r="BI177" s="158">
        <f t="shared" si="33"/>
        <v>0</v>
      </c>
      <c r="BJ177" s="13" t="s">
        <v>82</v>
      </c>
      <c r="BK177" s="158">
        <f t="shared" si="34"/>
        <v>0</v>
      </c>
      <c r="BL177" s="13" t="s">
        <v>167</v>
      </c>
      <c r="BM177" s="157" t="s">
        <v>774</v>
      </c>
    </row>
    <row r="178" spans="2:65" s="11" customFormat="1" ht="22.75" customHeight="1" x14ac:dyDescent="0.25">
      <c r="B178" s="134"/>
      <c r="D178" s="135" t="s">
        <v>74</v>
      </c>
      <c r="E178" s="144" t="s">
        <v>307</v>
      </c>
      <c r="F178" s="144" t="s">
        <v>308</v>
      </c>
      <c r="I178" s="137"/>
      <c r="J178" s="145">
        <f>BK178</f>
        <v>0</v>
      </c>
      <c r="L178" s="134"/>
      <c r="M178" s="139"/>
      <c r="P178" s="140">
        <f>P179</f>
        <v>0</v>
      </c>
      <c r="R178" s="140">
        <f>R179</f>
        <v>0</v>
      </c>
      <c r="T178" s="141">
        <f>T179</f>
        <v>0</v>
      </c>
      <c r="AR178" s="135" t="s">
        <v>82</v>
      </c>
      <c r="AT178" s="142" t="s">
        <v>74</v>
      </c>
      <c r="AU178" s="142" t="s">
        <v>82</v>
      </c>
      <c r="AY178" s="135" t="s">
        <v>160</v>
      </c>
      <c r="BK178" s="143">
        <f>BK179</f>
        <v>0</v>
      </c>
    </row>
    <row r="179" spans="2:65" s="1" customFormat="1" ht="16.5" customHeight="1" x14ac:dyDescent="0.2">
      <c r="B179" s="28"/>
      <c r="C179" s="146" t="s">
        <v>287</v>
      </c>
      <c r="D179" s="146" t="s">
        <v>163</v>
      </c>
      <c r="E179" s="147" t="s">
        <v>310</v>
      </c>
      <c r="F179" s="148" t="s">
        <v>311</v>
      </c>
      <c r="G179" s="149" t="s">
        <v>218</v>
      </c>
      <c r="H179" s="150">
        <v>8.6329999999999991</v>
      </c>
      <c r="I179" s="151"/>
      <c r="J179" s="152">
        <f>ROUND(I179*H179,2)</f>
        <v>0</v>
      </c>
      <c r="K179" s="153"/>
      <c r="L179" s="28"/>
      <c r="M179" s="154" t="s">
        <v>1</v>
      </c>
      <c r="N179" s="115" t="s">
        <v>40</v>
      </c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AR179" s="157" t="s">
        <v>167</v>
      </c>
      <c r="AT179" s="157" t="s">
        <v>163</v>
      </c>
      <c r="AU179" s="157" t="s">
        <v>84</v>
      </c>
      <c r="AY179" s="13" t="s">
        <v>160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3" t="s">
        <v>82</v>
      </c>
      <c r="BK179" s="158">
        <f>ROUND(I179*H179,2)</f>
        <v>0</v>
      </c>
      <c r="BL179" s="13" t="s">
        <v>167</v>
      </c>
      <c r="BM179" s="157" t="s">
        <v>775</v>
      </c>
    </row>
    <row r="180" spans="2:65" s="11" customFormat="1" ht="25.9" customHeight="1" x14ac:dyDescent="0.35">
      <c r="B180" s="134"/>
      <c r="D180" s="135" t="s">
        <v>74</v>
      </c>
      <c r="E180" s="136" t="s">
        <v>313</v>
      </c>
      <c r="F180" s="136" t="s">
        <v>314</v>
      </c>
      <c r="I180" s="137"/>
      <c r="J180" s="138">
        <f>BK180</f>
        <v>0</v>
      </c>
      <c r="L180" s="134"/>
      <c r="M180" s="139"/>
      <c r="P180" s="140">
        <f>P181+P190+P197+P214+P234+P246</f>
        <v>0</v>
      </c>
      <c r="R180" s="140">
        <f>R181+R190+R197+R214+R234+R246</f>
        <v>1.9453562179000004</v>
      </c>
      <c r="T180" s="141">
        <f>T181+T190+T197+T214+T234+T246</f>
        <v>1.6395750000000001E-2</v>
      </c>
      <c r="AR180" s="135" t="s">
        <v>84</v>
      </c>
      <c r="AT180" s="142" t="s">
        <v>74</v>
      </c>
      <c r="AU180" s="142" t="s">
        <v>75</v>
      </c>
      <c r="AY180" s="135" t="s">
        <v>160</v>
      </c>
      <c r="BK180" s="143">
        <f>BK181+BK190+BK197+BK214+BK234+BK246</f>
        <v>0</v>
      </c>
    </row>
    <row r="181" spans="2:65" s="11" customFormat="1" ht="22.75" customHeight="1" x14ac:dyDescent="0.25">
      <c r="B181" s="134"/>
      <c r="D181" s="135" t="s">
        <v>74</v>
      </c>
      <c r="E181" s="144" t="s">
        <v>315</v>
      </c>
      <c r="F181" s="144" t="s">
        <v>316</v>
      </c>
      <c r="I181" s="137"/>
      <c r="J181" s="145">
        <f>BK181</f>
        <v>0</v>
      </c>
      <c r="L181" s="134"/>
      <c r="M181" s="139"/>
      <c r="P181" s="140">
        <f>SUM(P182:P189)</f>
        <v>0</v>
      </c>
      <c r="R181" s="140">
        <f>SUM(R182:R189)</f>
        <v>0.35856980999999999</v>
      </c>
      <c r="T181" s="141">
        <f>SUM(T182:T189)</f>
        <v>0</v>
      </c>
      <c r="AR181" s="135" t="s">
        <v>84</v>
      </c>
      <c r="AT181" s="142" t="s">
        <v>74</v>
      </c>
      <c r="AU181" s="142" t="s">
        <v>82</v>
      </c>
      <c r="AY181" s="135" t="s">
        <v>160</v>
      </c>
      <c r="BK181" s="143">
        <f>SUM(BK182:BK189)</f>
        <v>0</v>
      </c>
    </row>
    <row r="182" spans="2:65" s="1" customFormat="1" ht="24.15" customHeight="1" x14ac:dyDescent="0.2">
      <c r="B182" s="28"/>
      <c r="C182" s="146" t="s">
        <v>291</v>
      </c>
      <c r="D182" s="146" t="s">
        <v>163</v>
      </c>
      <c r="E182" s="147" t="s">
        <v>318</v>
      </c>
      <c r="F182" s="148" t="s">
        <v>319</v>
      </c>
      <c r="G182" s="149" t="s">
        <v>171</v>
      </c>
      <c r="H182" s="150">
        <v>28.34</v>
      </c>
      <c r="I182" s="151"/>
      <c r="J182" s="152">
        <f>ROUND(I182*H182,2)</f>
        <v>0</v>
      </c>
      <c r="K182" s="153"/>
      <c r="L182" s="28"/>
      <c r="M182" s="154" t="s">
        <v>1</v>
      </c>
      <c r="N182" s="115" t="s">
        <v>40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229</v>
      </c>
      <c r="AT182" s="157" t="s">
        <v>163</v>
      </c>
      <c r="AU182" s="157" t="s">
        <v>84</v>
      </c>
      <c r="AY182" s="13" t="s">
        <v>160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3" t="s">
        <v>82</v>
      </c>
      <c r="BK182" s="158">
        <f>ROUND(I182*H182,2)</f>
        <v>0</v>
      </c>
      <c r="BL182" s="13" t="s">
        <v>229</v>
      </c>
      <c r="BM182" s="157" t="s">
        <v>776</v>
      </c>
    </row>
    <row r="183" spans="2:65" s="1" customFormat="1" ht="16.5" customHeight="1" x14ac:dyDescent="0.2">
      <c r="B183" s="28"/>
      <c r="C183" s="162" t="s">
        <v>295</v>
      </c>
      <c r="D183" s="162" t="s">
        <v>322</v>
      </c>
      <c r="E183" s="163" t="s">
        <v>323</v>
      </c>
      <c r="F183" s="164" t="s">
        <v>324</v>
      </c>
      <c r="G183" s="165" t="s">
        <v>218</v>
      </c>
      <c r="H183" s="166">
        <v>8.9999999999999993E-3</v>
      </c>
      <c r="I183" s="167"/>
      <c r="J183" s="168">
        <f>ROUND(I183*H183,2)</f>
        <v>0</v>
      </c>
      <c r="K183" s="169"/>
      <c r="L183" s="170"/>
      <c r="M183" s="171" t="s">
        <v>1</v>
      </c>
      <c r="N183" s="172" t="s">
        <v>40</v>
      </c>
      <c r="P183" s="155">
        <f>O183*H183</f>
        <v>0</v>
      </c>
      <c r="Q183" s="155">
        <v>1</v>
      </c>
      <c r="R183" s="155">
        <f>Q183*H183</f>
        <v>8.9999999999999993E-3</v>
      </c>
      <c r="S183" s="155">
        <v>0</v>
      </c>
      <c r="T183" s="156">
        <f>S183*H183</f>
        <v>0</v>
      </c>
      <c r="AR183" s="157" t="s">
        <v>295</v>
      </c>
      <c r="AT183" s="157" t="s">
        <v>322</v>
      </c>
      <c r="AU183" s="157" t="s">
        <v>84</v>
      </c>
      <c r="AY183" s="13" t="s">
        <v>160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3" t="s">
        <v>82</v>
      </c>
      <c r="BK183" s="158">
        <f>ROUND(I183*H183,2)</f>
        <v>0</v>
      </c>
      <c r="BL183" s="13" t="s">
        <v>229</v>
      </c>
      <c r="BM183" s="157" t="s">
        <v>777</v>
      </c>
    </row>
    <row r="184" spans="2:65" s="1" customFormat="1" ht="24.15" customHeight="1" x14ac:dyDescent="0.2">
      <c r="B184" s="28"/>
      <c r="C184" s="146" t="s">
        <v>299</v>
      </c>
      <c r="D184" s="146" t="s">
        <v>163</v>
      </c>
      <c r="E184" s="147" t="s">
        <v>327</v>
      </c>
      <c r="F184" s="148" t="s">
        <v>328</v>
      </c>
      <c r="G184" s="149" t="s">
        <v>171</v>
      </c>
      <c r="H184" s="150">
        <v>56.68</v>
      </c>
      <c r="I184" s="151"/>
      <c r="J184" s="152">
        <f>ROUND(I184*H184,2)</f>
        <v>0</v>
      </c>
      <c r="K184" s="153"/>
      <c r="L184" s="28"/>
      <c r="M184" s="154" t="s">
        <v>1</v>
      </c>
      <c r="N184" s="115" t="s">
        <v>40</v>
      </c>
      <c r="P184" s="155">
        <f>O184*H184</f>
        <v>0</v>
      </c>
      <c r="Q184" s="155">
        <v>3.9825E-4</v>
      </c>
      <c r="R184" s="155">
        <f>Q184*H184</f>
        <v>2.2572809999999999E-2</v>
      </c>
      <c r="S184" s="155">
        <v>0</v>
      </c>
      <c r="T184" s="156">
        <f>S184*H184</f>
        <v>0</v>
      </c>
      <c r="AR184" s="157" t="s">
        <v>229</v>
      </c>
      <c r="AT184" s="157" t="s">
        <v>163</v>
      </c>
      <c r="AU184" s="157" t="s">
        <v>84</v>
      </c>
      <c r="AY184" s="13" t="s">
        <v>160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3" t="s">
        <v>82</v>
      </c>
      <c r="BK184" s="158">
        <f>ROUND(I184*H184,2)</f>
        <v>0</v>
      </c>
      <c r="BL184" s="13" t="s">
        <v>229</v>
      </c>
      <c r="BM184" s="157" t="s">
        <v>778</v>
      </c>
    </row>
    <row r="185" spans="2:65" s="1" customFormat="1" ht="18" x14ac:dyDescent="0.2">
      <c r="B185" s="28"/>
      <c r="D185" s="159" t="s">
        <v>176</v>
      </c>
      <c r="F185" s="160" t="s">
        <v>330</v>
      </c>
      <c r="I185" s="119"/>
      <c r="L185" s="28"/>
      <c r="M185" s="161"/>
      <c r="T185" s="52"/>
      <c r="AT185" s="13" t="s">
        <v>176</v>
      </c>
      <c r="AU185" s="13" t="s">
        <v>84</v>
      </c>
    </row>
    <row r="186" spans="2:65" s="1" customFormat="1" ht="37.75" customHeight="1" x14ac:dyDescent="0.2">
      <c r="B186" s="28"/>
      <c r="C186" s="162" t="s">
        <v>303</v>
      </c>
      <c r="D186" s="162" t="s">
        <v>322</v>
      </c>
      <c r="E186" s="163" t="s">
        <v>332</v>
      </c>
      <c r="F186" s="164" t="s">
        <v>333</v>
      </c>
      <c r="G186" s="165" t="s">
        <v>171</v>
      </c>
      <c r="H186" s="166">
        <v>33.03</v>
      </c>
      <c r="I186" s="167"/>
      <c r="J186" s="168">
        <f>ROUND(I186*H186,2)</f>
        <v>0</v>
      </c>
      <c r="K186" s="169"/>
      <c r="L186" s="170"/>
      <c r="M186" s="171" t="s">
        <v>1</v>
      </c>
      <c r="N186" s="172" t="s">
        <v>40</v>
      </c>
      <c r="P186" s="155">
        <f>O186*H186</f>
        <v>0</v>
      </c>
      <c r="Q186" s="155">
        <v>4.4999999999999997E-3</v>
      </c>
      <c r="R186" s="155">
        <f>Q186*H186</f>
        <v>0.14863499999999999</v>
      </c>
      <c r="S186" s="155">
        <v>0</v>
      </c>
      <c r="T186" s="156">
        <f>S186*H186</f>
        <v>0</v>
      </c>
      <c r="AR186" s="157" t="s">
        <v>295</v>
      </c>
      <c r="AT186" s="157" t="s">
        <v>322</v>
      </c>
      <c r="AU186" s="157" t="s">
        <v>84</v>
      </c>
      <c r="AY186" s="13" t="s">
        <v>160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3" t="s">
        <v>82</v>
      </c>
      <c r="BK186" s="158">
        <f>ROUND(I186*H186,2)</f>
        <v>0</v>
      </c>
      <c r="BL186" s="13" t="s">
        <v>229</v>
      </c>
      <c r="BM186" s="157" t="s">
        <v>779</v>
      </c>
    </row>
    <row r="187" spans="2:65" s="1" customFormat="1" ht="44.25" customHeight="1" x14ac:dyDescent="0.2">
      <c r="B187" s="28"/>
      <c r="C187" s="162" t="s">
        <v>309</v>
      </c>
      <c r="D187" s="162" t="s">
        <v>322</v>
      </c>
      <c r="E187" s="163" t="s">
        <v>336</v>
      </c>
      <c r="F187" s="164" t="s">
        <v>337</v>
      </c>
      <c r="G187" s="165" t="s">
        <v>171</v>
      </c>
      <c r="H187" s="166">
        <v>33.03</v>
      </c>
      <c r="I187" s="167"/>
      <c r="J187" s="168">
        <f>ROUND(I187*H187,2)</f>
        <v>0</v>
      </c>
      <c r="K187" s="169"/>
      <c r="L187" s="170"/>
      <c r="M187" s="171" t="s">
        <v>1</v>
      </c>
      <c r="N187" s="172" t="s">
        <v>40</v>
      </c>
      <c r="P187" s="155">
        <f>O187*H187</f>
        <v>0</v>
      </c>
      <c r="Q187" s="155">
        <v>5.4000000000000003E-3</v>
      </c>
      <c r="R187" s="155">
        <f>Q187*H187</f>
        <v>0.17836200000000002</v>
      </c>
      <c r="S187" s="155">
        <v>0</v>
      </c>
      <c r="T187" s="156">
        <f>S187*H187</f>
        <v>0</v>
      </c>
      <c r="AR187" s="157" t="s">
        <v>295</v>
      </c>
      <c r="AT187" s="157" t="s">
        <v>322</v>
      </c>
      <c r="AU187" s="157" t="s">
        <v>84</v>
      </c>
      <c r="AY187" s="13" t="s">
        <v>160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3" t="s">
        <v>82</v>
      </c>
      <c r="BK187" s="158">
        <f>ROUND(I187*H187,2)</f>
        <v>0</v>
      </c>
      <c r="BL187" s="13" t="s">
        <v>229</v>
      </c>
      <c r="BM187" s="157" t="s">
        <v>780</v>
      </c>
    </row>
    <row r="188" spans="2:65" s="1" customFormat="1" ht="24.15" customHeight="1" x14ac:dyDescent="0.2">
      <c r="B188" s="28"/>
      <c r="C188" s="146" t="s">
        <v>317</v>
      </c>
      <c r="D188" s="146" t="s">
        <v>163</v>
      </c>
      <c r="E188" s="147" t="s">
        <v>340</v>
      </c>
      <c r="F188" s="148" t="s">
        <v>341</v>
      </c>
      <c r="G188" s="149" t="s">
        <v>218</v>
      </c>
      <c r="H188" s="150">
        <v>0.35899999999999999</v>
      </c>
      <c r="I188" s="151"/>
      <c r="J188" s="152">
        <f>ROUND(I188*H188,2)</f>
        <v>0</v>
      </c>
      <c r="K188" s="153"/>
      <c r="L188" s="28"/>
      <c r="M188" s="154" t="s">
        <v>1</v>
      </c>
      <c r="N188" s="115" t="s">
        <v>40</v>
      </c>
      <c r="P188" s="155">
        <f>O188*H188</f>
        <v>0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AR188" s="157" t="s">
        <v>229</v>
      </c>
      <c r="AT188" s="157" t="s">
        <v>163</v>
      </c>
      <c r="AU188" s="157" t="s">
        <v>84</v>
      </c>
      <c r="AY188" s="13" t="s">
        <v>160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3" t="s">
        <v>82</v>
      </c>
      <c r="BK188" s="158">
        <f>ROUND(I188*H188,2)</f>
        <v>0</v>
      </c>
      <c r="BL188" s="13" t="s">
        <v>229</v>
      </c>
      <c r="BM188" s="157" t="s">
        <v>781</v>
      </c>
    </row>
    <row r="189" spans="2:65" s="1" customFormat="1" ht="24.15" customHeight="1" x14ac:dyDescent="0.2">
      <c r="B189" s="28"/>
      <c r="C189" s="146" t="s">
        <v>321</v>
      </c>
      <c r="D189" s="146" t="s">
        <v>163</v>
      </c>
      <c r="E189" s="147" t="s">
        <v>344</v>
      </c>
      <c r="F189" s="148" t="s">
        <v>345</v>
      </c>
      <c r="G189" s="149" t="s">
        <v>218</v>
      </c>
      <c r="H189" s="150">
        <v>0.35899999999999999</v>
      </c>
      <c r="I189" s="151"/>
      <c r="J189" s="152">
        <f>ROUND(I189*H189,2)</f>
        <v>0</v>
      </c>
      <c r="K189" s="153"/>
      <c r="L189" s="28"/>
      <c r="M189" s="154" t="s">
        <v>1</v>
      </c>
      <c r="N189" s="115" t="s">
        <v>40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229</v>
      </c>
      <c r="AT189" s="157" t="s">
        <v>163</v>
      </c>
      <c r="AU189" s="157" t="s">
        <v>84</v>
      </c>
      <c r="AY189" s="13" t="s">
        <v>160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3" t="s">
        <v>82</v>
      </c>
      <c r="BK189" s="158">
        <f>ROUND(I189*H189,2)</f>
        <v>0</v>
      </c>
      <c r="BL189" s="13" t="s">
        <v>229</v>
      </c>
      <c r="BM189" s="157" t="s">
        <v>782</v>
      </c>
    </row>
    <row r="190" spans="2:65" s="11" customFormat="1" ht="22.75" customHeight="1" x14ac:dyDescent="0.25">
      <c r="B190" s="134"/>
      <c r="D190" s="135" t="s">
        <v>74</v>
      </c>
      <c r="E190" s="144" t="s">
        <v>347</v>
      </c>
      <c r="F190" s="144" t="s">
        <v>348</v>
      </c>
      <c r="I190" s="137"/>
      <c r="J190" s="145">
        <f>BK190</f>
        <v>0</v>
      </c>
      <c r="L190" s="134"/>
      <c r="M190" s="139"/>
      <c r="P190" s="140">
        <f>SUM(P191:P196)</f>
        <v>0</v>
      </c>
      <c r="R190" s="140">
        <f>SUM(R191:R196)</f>
        <v>3.9228300000000001E-2</v>
      </c>
      <c r="T190" s="141">
        <f>SUM(T191:T196)</f>
        <v>0</v>
      </c>
      <c r="AR190" s="135" t="s">
        <v>84</v>
      </c>
      <c r="AT190" s="142" t="s">
        <v>74</v>
      </c>
      <c r="AU190" s="142" t="s">
        <v>82</v>
      </c>
      <c r="AY190" s="135" t="s">
        <v>160</v>
      </c>
      <c r="BK190" s="143">
        <f>SUM(BK191:BK196)</f>
        <v>0</v>
      </c>
    </row>
    <row r="191" spans="2:65" s="1" customFormat="1" ht="24.15" customHeight="1" x14ac:dyDescent="0.2">
      <c r="B191" s="28"/>
      <c r="C191" s="146" t="s">
        <v>326</v>
      </c>
      <c r="D191" s="146" t="s">
        <v>163</v>
      </c>
      <c r="E191" s="147" t="s">
        <v>350</v>
      </c>
      <c r="F191" s="148" t="s">
        <v>351</v>
      </c>
      <c r="G191" s="149" t="s">
        <v>171</v>
      </c>
      <c r="H191" s="150">
        <v>28.34</v>
      </c>
      <c r="I191" s="151"/>
      <c r="J191" s="152">
        <f t="shared" ref="J191:J196" si="35">ROUND(I191*H191,2)</f>
        <v>0</v>
      </c>
      <c r="K191" s="153"/>
      <c r="L191" s="28"/>
      <c r="M191" s="154" t="s">
        <v>1</v>
      </c>
      <c r="N191" s="115" t="s">
        <v>40</v>
      </c>
      <c r="P191" s="155">
        <f t="shared" ref="P191:P196" si="36">O191*H191</f>
        <v>0</v>
      </c>
      <c r="Q191" s="155">
        <v>0</v>
      </c>
      <c r="R191" s="155">
        <f t="shared" ref="R191:R196" si="37">Q191*H191</f>
        <v>0</v>
      </c>
      <c r="S191" s="155">
        <v>0</v>
      </c>
      <c r="T191" s="156">
        <f t="shared" ref="T191:T196" si="38">S191*H191</f>
        <v>0</v>
      </c>
      <c r="AR191" s="157" t="s">
        <v>229</v>
      </c>
      <c r="AT191" s="157" t="s">
        <v>163</v>
      </c>
      <c r="AU191" s="157" t="s">
        <v>84</v>
      </c>
      <c r="AY191" s="13" t="s">
        <v>160</v>
      </c>
      <c r="BE191" s="158">
        <f t="shared" ref="BE191:BE196" si="39">IF(N191="základní",J191,0)</f>
        <v>0</v>
      </c>
      <c r="BF191" s="158">
        <f t="shared" ref="BF191:BF196" si="40">IF(N191="snížená",J191,0)</f>
        <v>0</v>
      </c>
      <c r="BG191" s="158">
        <f t="shared" ref="BG191:BG196" si="41">IF(N191="zákl. přenesená",J191,0)</f>
        <v>0</v>
      </c>
      <c r="BH191" s="158">
        <f t="shared" ref="BH191:BH196" si="42">IF(N191="sníž. přenesená",J191,0)</f>
        <v>0</v>
      </c>
      <c r="BI191" s="158">
        <f t="shared" ref="BI191:BI196" si="43">IF(N191="nulová",J191,0)</f>
        <v>0</v>
      </c>
      <c r="BJ191" s="13" t="s">
        <v>82</v>
      </c>
      <c r="BK191" s="158">
        <f t="shared" ref="BK191:BK196" si="44">ROUND(I191*H191,2)</f>
        <v>0</v>
      </c>
      <c r="BL191" s="13" t="s">
        <v>229</v>
      </c>
      <c r="BM191" s="157" t="s">
        <v>783</v>
      </c>
    </row>
    <row r="192" spans="2:65" s="1" customFormat="1" ht="24.15" customHeight="1" x14ac:dyDescent="0.2">
      <c r="B192" s="28"/>
      <c r="C192" s="162" t="s">
        <v>331</v>
      </c>
      <c r="D192" s="162" t="s">
        <v>322</v>
      </c>
      <c r="E192" s="163" t="s">
        <v>354</v>
      </c>
      <c r="F192" s="164" t="s">
        <v>355</v>
      </c>
      <c r="G192" s="165" t="s">
        <v>171</v>
      </c>
      <c r="H192" s="166">
        <v>28.907</v>
      </c>
      <c r="I192" s="167"/>
      <c r="J192" s="168">
        <f t="shared" si="35"/>
        <v>0</v>
      </c>
      <c r="K192" s="169"/>
      <c r="L192" s="170"/>
      <c r="M192" s="171" t="s">
        <v>1</v>
      </c>
      <c r="N192" s="172" t="s">
        <v>40</v>
      </c>
      <c r="P192" s="155">
        <f t="shared" si="36"/>
        <v>0</v>
      </c>
      <c r="Q192" s="155">
        <v>8.9999999999999998E-4</v>
      </c>
      <c r="R192" s="155">
        <f t="shared" si="37"/>
        <v>2.6016299999999999E-2</v>
      </c>
      <c r="S192" s="155">
        <v>0</v>
      </c>
      <c r="T192" s="156">
        <f t="shared" si="38"/>
        <v>0</v>
      </c>
      <c r="AR192" s="157" t="s">
        <v>295</v>
      </c>
      <c r="AT192" s="157" t="s">
        <v>322</v>
      </c>
      <c r="AU192" s="157" t="s">
        <v>84</v>
      </c>
      <c r="AY192" s="13" t="s">
        <v>160</v>
      </c>
      <c r="BE192" s="158">
        <f t="shared" si="39"/>
        <v>0</v>
      </c>
      <c r="BF192" s="158">
        <f t="shared" si="40"/>
        <v>0</v>
      </c>
      <c r="BG192" s="158">
        <f t="shared" si="41"/>
        <v>0</v>
      </c>
      <c r="BH192" s="158">
        <f t="shared" si="42"/>
        <v>0</v>
      </c>
      <c r="BI192" s="158">
        <f t="shared" si="43"/>
        <v>0</v>
      </c>
      <c r="BJ192" s="13" t="s">
        <v>82</v>
      </c>
      <c r="BK192" s="158">
        <f t="shared" si="44"/>
        <v>0</v>
      </c>
      <c r="BL192" s="13" t="s">
        <v>229</v>
      </c>
      <c r="BM192" s="157" t="s">
        <v>784</v>
      </c>
    </row>
    <row r="193" spans="2:65" s="1" customFormat="1" ht="24.15" customHeight="1" x14ac:dyDescent="0.2">
      <c r="B193" s="28"/>
      <c r="C193" s="146" t="s">
        <v>335</v>
      </c>
      <c r="D193" s="146" t="s">
        <v>163</v>
      </c>
      <c r="E193" s="147" t="s">
        <v>358</v>
      </c>
      <c r="F193" s="148" t="s">
        <v>359</v>
      </c>
      <c r="G193" s="149" t="s">
        <v>171</v>
      </c>
      <c r="H193" s="150">
        <v>28.34</v>
      </c>
      <c r="I193" s="151"/>
      <c r="J193" s="152">
        <f t="shared" si="35"/>
        <v>0</v>
      </c>
      <c r="K193" s="153"/>
      <c r="L193" s="28"/>
      <c r="M193" s="154" t="s">
        <v>1</v>
      </c>
      <c r="N193" s="115" t="s">
        <v>40</v>
      </c>
      <c r="P193" s="155">
        <f t="shared" si="36"/>
        <v>0</v>
      </c>
      <c r="Q193" s="155">
        <v>0</v>
      </c>
      <c r="R193" s="155">
        <f t="shared" si="37"/>
        <v>0</v>
      </c>
      <c r="S193" s="155">
        <v>0</v>
      </c>
      <c r="T193" s="156">
        <f t="shared" si="38"/>
        <v>0</v>
      </c>
      <c r="AR193" s="157" t="s">
        <v>229</v>
      </c>
      <c r="AT193" s="157" t="s">
        <v>163</v>
      </c>
      <c r="AU193" s="157" t="s">
        <v>84</v>
      </c>
      <c r="AY193" s="13" t="s">
        <v>160</v>
      </c>
      <c r="BE193" s="158">
        <f t="shared" si="39"/>
        <v>0</v>
      </c>
      <c r="BF193" s="158">
        <f t="shared" si="40"/>
        <v>0</v>
      </c>
      <c r="BG193" s="158">
        <f t="shared" si="41"/>
        <v>0</v>
      </c>
      <c r="BH193" s="158">
        <f t="shared" si="42"/>
        <v>0</v>
      </c>
      <c r="BI193" s="158">
        <f t="shared" si="43"/>
        <v>0</v>
      </c>
      <c r="BJ193" s="13" t="s">
        <v>82</v>
      </c>
      <c r="BK193" s="158">
        <f t="shared" si="44"/>
        <v>0</v>
      </c>
      <c r="BL193" s="13" t="s">
        <v>229</v>
      </c>
      <c r="BM193" s="157" t="s">
        <v>785</v>
      </c>
    </row>
    <row r="194" spans="2:65" s="1" customFormat="1" ht="16.5" customHeight="1" x14ac:dyDescent="0.2">
      <c r="B194" s="28"/>
      <c r="C194" s="162" t="s">
        <v>339</v>
      </c>
      <c r="D194" s="162" t="s">
        <v>322</v>
      </c>
      <c r="E194" s="163" t="s">
        <v>362</v>
      </c>
      <c r="F194" s="164" t="s">
        <v>363</v>
      </c>
      <c r="G194" s="165" t="s">
        <v>171</v>
      </c>
      <c r="H194" s="166">
        <v>33.03</v>
      </c>
      <c r="I194" s="167"/>
      <c r="J194" s="168">
        <f t="shared" si="35"/>
        <v>0</v>
      </c>
      <c r="K194" s="169"/>
      <c r="L194" s="170"/>
      <c r="M194" s="171" t="s">
        <v>1</v>
      </c>
      <c r="N194" s="172" t="s">
        <v>40</v>
      </c>
      <c r="P194" s="155">
        <f t="shared" si="36"/>
        <v>0</v>
      </c>
      <c r="Q194" s="155">
        <v>4.0000000000000002E-4</v>
      </c>
      <c r="R194" s="155">
        <f t="shared" si="37"/>
        <v>1.3212000000000002E-2</v>
      </c>
      <c r="S194" s="155">
        <v>0</v>
      </c>
      <c r="T194" s="156">
        <f t="shared" si="38"/>
        <v>0</v>
      </c>
      <c r="AR194" s="157" t="s">
        <v>295</v>
      </c>
      <c r="AT194" s="157" t="s">
        <v>322</v>
      </c>
      <c r="AU194" s="157" t="s">
        <v>84</v>
      </c>
      <c r="AY194" s="13" t="s">
        <v>160</v>
      </c>
      <c r="BE194" s="158">
        <f t="shared" si="39"/>
        <v>0</v>
      </c>
      <c r="BF194" s="158">
        <f t="shared" si="40"/>
        <v>0</v>
      </c>
      <c r="BG194" s="158">
        <f t="shared" si="41"/>
        <v>0</v>
      </c>
      <c r="BH194" s="158">
        <f t="shared" si="42"/>
        <v>0</v>
      </c>
      <c r="BI194" s="158">
        <f t="shared" si="43"/>
        <v>0</v>
      </c>
      <c r="BJ194" s="13" t="s">
        <v>82</v>
      </c>
      <c r="BK194" s="158">
        <f t="shared" si="44"/>
        <v>0</v>
      </c>
      <c r="BL194" s="13" t="s">
        <v>229</v>
      </c>
      <c r="BM194" s="157" t="s">
        <v>786</v>
      </c>
    </row>
    <row r="195" spans="2:65" s="1" customFormat="1" ht="24.15" customHeight="1" x14ac:dyDescent="0.2">
      <c r="B195" s="28"/>
      <c r="C195" s="146" t="s">
        <v>343</v>
      </c>
      <c r="D195" s="146" t="s">
        <v>163</v>
      </c>
      <c r="E195" s="147" t="s">
        <v>366</v>
      </c>
      <c r="F195" s="148" t="s">
        <v>367</v>
      </c>
      <c r="G195" s="149" t="s">
        <v>218</v>
      </c>
      <c r="H195" s="150">
        <v>3.9E-2</v>
      </c>
      <c r="I195" s="151"/>
      <c r="J195" s="152">
        <f t="shared" si="35"/>
        <v>0</v>
      </c>
      <c r="K195" s="153"/>
      <c r="L195" s="28"/>
      <c r="M195" s="154" t="s">
        <v>1</v>
      </c>
      <c r="N195" s="115" t="s">
        <v>40</v>
      </c>
      <c r="P195" s="155">
        <f t="shared" si="36"/>
        <v>0</v>
      </c>
      <c r="Q195" s="155">
        <v>0</v>
      </c>
      <c r="R195" s="155">
        <f t="shared" si="37"/>
        <v>0</v>
      </c>
      <c r="S195" s="155">
        <v>0</v>
      </c>
      <c r="T195" s="156">
        <f t="shared" si="38"/>
        <v>0</v>
      </c>
      <c r="AR195" s="157" t="s">
        <v>229</v>
      </c>
      <c r="AT195" s="157" t="s">
        <v>163</v>
      </c>
      <c r="AU195" s="157" t="s">
        <v>84</v>
      </c>
      <c r="AY195" s="13" t="s">
        <v>160</v>
      </c>
      <c r="BE195" s="158">
        <f t="shared" si="39"/>
        <v>0</v>
      </c>
      <c r="BF195" s="158">
        <f t="shared" si="40"/>
        <v>0</v>
      </c>
      <c r="BG195" s="158">
        <f t="shared" si="41"/>
        <v>0</v>
      </c>
      <c r="BH195" s="158">
        <f t="shared" si="42"/>
        <v>0</v>
      </c>
      <c r="BI195" s="158">
        <f t="shared" si="43"/>
        <v>0</v>
      </c>
      <c r="BJ195" s="13" t="s">
        <v>82</v>
      </c>
      <c r="BK195" s="158">
        <f t="shared" si="44"/>
        <v>0</v>
      </c>
      <c r="BL195" s="13" t="s">
        <v>229</v>
      </c>
      <c r="BM195" s="157" t="s">
        <v>787</v>
      </c>
    </row>
    <row r="196" spans="2:65" s="1" customFormat="1" ht="24.15" customHeight="1" x14ac:dyDescent="0.2">
      <c r="B196" s="28"/>
      <c r="C196" s="146" t="s">
        <v>349</v>
      </c>
      <c r="D196" s="146" t="s">
        <v>163</v>
      </c>
      <c r="E196" s="147" t="s">
        <v>370</v>
      </c>
      <c r="F196" s="148" t="s">
        <v>371</v>
      </c>
      <c r="G196" s="149" t="s">
        <v>218</v>
      </c>
      <c r="H196" s="150">
        <v>3.9E-2</v>
      </c>
      <c r="I196" s="151"/>
      <c r="J196" s="152">
        <f t="shared" si="35"/>
        <v>0</v>
      </c>
      <c r="K196" s="153"/>
      <c r="L196" s="28"/>
      <c r="M196" s="154" t="s">
        <v>1</v>
      </c>
      <c r="N196" s="115" t="s">
        <v>40</v>
      </c>
      <c r="P196" s="155">
        <f t="shared" si="36"/>
        <v>0</v>
      </c>
      <c r="Q196" s="155">
        <v>0</v>
      </c>
      <c r="R196" s="155">
        <f t="shared" si="37"/>
        <v>0</v>
      </c>
      <c r="S196" s="155">
        <v>0</v>
      </c>
      <c r="T196" s="156">
        <f t="shared" si="38"/>
        <v>0</v>
      </c>
      <c r="AR196" s="157" t="s">
        <v>229</v>
      </c>
      <c r="AT196" s="157" t="s">
        <v>163</v>
      </c>
      <c r="AU196" s="157" t="s">
        <v>84</v>
      </c>
      <c r="AY196" s="13" t="s">
        <v>160</v>
      </c>
      <c r="BE196" s="158">
        <f t="shared" si="39"/>
        <v>0</v>
      </c>
      <c r="BF196" s="158">
        <f t="shared" si="40"/>
        <v>0</v>
      </c>
      <c r="BG196" s="158">
        <f t="shared" si="41"/>
        <v>0</v>
      </c>
      <c r="BH196" s="158">
        <f t="shared" si="42"/>
        <v>0</v>
      </c>
      <c r="BI196" s="158">
        <f t="shared" si="43"/>
        <v>0</v>
      </c>
      <c r="BJ196" s="13" t="s">
        <v>82</v>
      </c>
      <c r="BK196" s="158">
        <f t="shared" si="44"/>
        <v>0</v>
      </c>
      <c r="BL196" s="13" t="s">
        <v>229</v>
      </c>
      <c r="BM196" s="157" t="s">
        <v>788</v>
      </c>
    </row>
    <row r="197" spans="2:65" s="11" customFormat="1" ht="22.75" customHeight="1" x14ac:dyDescent="0.25">
      <c r="B197" s="134"/>
      <c r="D197" s="135" t="s">
        <v>74</v>
      </c>
      <c r="E197" s="144" t="s">
        <v>373</v>
      </c>
      <c r="F197" s="144" t="s">
        <v>374</v>
      </c>
      <c r="I197" s="137"/>
      <c r="J197" s="145">
        <f>BK197</f>
        <v>0</v>
      </c>
      <c r="L197" s="134"/>
      <c r="M197" s="139"/>
      <c r="P197" s="140">
        <f>SUM(P198:P213)</f>
        <v>0</v>
      </c>
      <c r="R197" s="140">
        <f>SUM(R198:R213)</f>
        <v>0.1111184375</v>
      </c>
      <c r="T197" s="141">
        <f>SUM(T198:T213)</f>
        <v>0</v>
      </c>
      <c r="AR197" s="135" t="s">
        <v>84</v>
      </c>
      <c r="AT197" s="142" t="s">
        <v>74</v>
      </c>
      <c r="AU197" s="142" t="s">
        <v>82</v>
      </c>
      <c r="AY197" s="135" t="s">
        <v>160</v>
      </c>
      <c r="BK197" s="143">
        <f>SUM(BK198:BK213)</f>
        <v>0</v>
      </c>
    </row>
    <row r="198" spans="2:65" s="1" customFormat="1" ht="24.15" customHeight="1" x14ac:dyDescent="0.2">
      <c r="B198" s="28"/>
      <c r="C198" s="146" t="s">
        <v>353</v>
      </c>
      <c r="D198" s="146" t="s">
        <v>163</v>
      </c>
      <c r="E198" s="147" t="s">
        <v>376</v>
      </c>
      <c r="F198" s="148" t="s">
        <v>377</v>
      </c>
      <c r="G198" s="149" t="s">
        <v>166</v>
      </c>
      <c r="H198" s="150">
        <v>2</v>
      </c>
      <c r="I198" s="151"/>
      <c r="J198" s="152">
        <f t="shared" ref="J198:J213" si="45">ROUND(I198*H198,2)</f>
        <v>0</v>
      </c>
      <c r="K198" s="153"/>
      <c r="L198" s="28"/>
      <c r="M198" s="154" t="s">
        <v>1</v>
      </c>
      <c r="N198" s="115" t="s">
        <v>40</v>
      </c>
      <c r="P198" s="155">
        <f t="shared" ref="P198:P213" si="46">O198*H198</f>
        <v>0</v>
      </c>
      <c r="Q198" s="155">
        <v>0</v>
      </c>
      <c r="R198" s="155">
        <f t="shared" ref="R198:R213" si="47">Q198*H198</f>
        <v>0</v>
      </c>
      <c r="S198" s="155">
        <v>0</v>
      </c>
      <c r="T198" s="156">
        <f t="shared" ref="T198:T213" si="48">S198*H198</f>
        <v>0</v>
      </c>
      <c r="AR198" s="157" t="s">
        <v>229</v>
      </c>
      <c r="AT198" s="157" t="s">
        <v>163</v>
      </c>
      <c r="AU198" s="157" t="s">
        <v>84</v>
      </c>
      <c r="AY198" s="13" t="s">
        <v>160</v>
      </c>
      <c r="BE198" s="158">
        <f t="shared" ref="BE198:BE213" si="49">IF(N198="základní",J198,0)</f>
        <v>0</v>
      </c>
      <c r="BF198" s="158">
        <f t="shared" ref="BF198:BF213" si="50">IF(N198="snížená",J198,0)</f>
        <v>0</v>
      </c>
      <c r="BG198" s="158">
        <f t="shared" ref="BG198:BG213" si="51">IF(N198="zákl. přenesená",J198,0)</f>
        <v>0</v>
      </c>
      <c r="BH198" s="158">
        <f t="shared" ref="BH198:BH213" si="52">IF(N198="sníž. přenesená",J198,0)</f>
        <v>0</v>
      </c>
      <c r="BI198" s="158">
        <f t="shared" ref="BI198:BI213" si="53">IF(N198="nulová",J198,0)</f>
        <v>0</v>
      </c>
      <c r="BJ198" s="13" t="s">
        <v>82</v>
      </c>
      <c r="BK198" s="158">
        <f t="shared" ref="BK198:BK213" si="54">ROUND(I198*H198,2)</f>
        <v>0</v>
      </c>
      <c r="BL198" s="13" t="s">
        <v>229</v>
      </c>
      <c r="BM198" s="157" t="s">
        <v>789</v>
      </c>
    </row>
    <row r="199" spans="2:65" s="1" customFormat="1" ht="24.15" customHeight="1" x14ac:dyDescent="0.2">
      <c r="B199" s="28"/>
      <c r="C199" s="162" t="s">
        <v>357</v>
      </c>
      <c r="D199" s="162" t="s">
        <v>322</v>
      </c>
      <c r="E199" s="163" t="s">
        <v>380</v>
      </c>
      <c r="F199" s="164" t="s">
        <v>381</v>
      </c>
      <c r="G199" s="165" t="s">
        <v>166</v>
      </c>
      <c r="H199" s="166">
        <v>1</v>
      </c>
      <c r="I199" s="167"/>
      <c r="J199" s="168">
        <f t="shared" si="45"/>
        <v>0</v>
      </c>
      <c r="K199" s="169"/>
      <c r="L199" s="170"/>
      <c r="M199" s="171" t="s">
        <v>1</v>
      </c>
      <c r="N199" s="172" t="s">
        <v>40</v>
      </c>
      <c r="P199" s="155">
        <f t="shared" si="46"/>
        <v>0</v>
      </c>
      <c r="Q199" s="155">
        <v>1.95E-2</v>
      </c>
      <c r="R199" s="155">
        <f t="shared" si="47"/>
        <v>1.95E-2</v>
      </c>
      <c r="S199" s="155">
        <v>0</v>
      </c>
      <c r="T199" s="156">
        <f t="shared" si="48"/>
        <v>0</v>
      </c>
      <c r="AR199" s="157" t="s">
        <v>295</v>
      </c>
      <c r="AT199" s="157" t="s">
        <v>322</v>
      </c>
      <c r="AU199" s="157" t="s">
        <v>84</v>
      </c>
      <c r="AY199" s="13" t="s">
        <v>160</v>
      </c>
      <c r="BE199" s="158">
        <f t="shared" si="49"/>
        <v>0</v>
      </c>
      <c r="BF199" s="158">
        <f t="shared" si="50"/>
        <v>0</v>
      </c>
      <c r="BG199" s="158">
        <f t="shared" si="51"/>
        <v>0</v>
      </c>
      <c r="BH199" s="158">
        <f t="shared" si="52"/>
        <v>0</v>
      </c>
      <c r="BI199" s="158">
        <f t="shared" si="53"/>
        <v>0</v>
      </c>
      <c r="BJ199" s="13" t="s">
        <v>82</v>
      </c>
      <c r="BK199" s="158">
        <f t="shared" si="54"/>
        <v>0</v>
      </c>
      <c r="BL199" s="13" t="s">
        <v>229</v>
      </c>
      <c r="BM199" s="157" t="s">
        <v>790</v>
      </c>
    </row>
    <row r="200" spans="2:65" s="1" customFormat="1" ht="24.15" customHeight="1" x14ac:dyDescent="0.2">
      <c r="B200" s="28"/>
      <c r="C200" s="162" t="s">
        <v>361</v>
      </c>
      <c r="D200" s="162" t="s">
        <v>322</v>
      </c>
      <c r="E200" s="163" t="s">
        <v>384</v>
      </c>
      <c r="F200" s="164" t="s">
        <v>385</v>
      </c>
      <c r="G200" s="165" t="s">
        <v>166</v>
      </c>
      <c r="H200" s="166">
        <v>1</v>
      </c>
      <c r="I200" s="167"/>
      <c r="J200" s="168">
        <f t="shared" si="45"/>
        <v>0</v>
      </c>
      <c r="K200" s="169"/>
      <c r="L200" s="170"/>
      <c r="M200" s="171" t="s">
        <v>1</v>
      </c>
      <c r="N200" s="172" t="s">
        <v>40</v>
      </c>
      <c r="P200" s="155">
        <f t="shared" si="46"/>
        <v>0</v>
      </c>
      <c r="Q200" s="155">
        <v>1.7500000000000002E-2</v>
      </c>
      <c r="R200" s="155">
        <f t="shared" si="47"/>
        <v>1.7500000000000002E-2</v>
      </c>
      <c r="S200" s="155">
        <v>0</v>
      </c>
      <c r="T200" s="156">
        <f t="shared" si="48"/>
        <v>0</v>
      </c>
      <c r="AR200" s="157" t="s">
        <v>295</v>
      </c>
      <c r="AT200" s="157" t="s">
        <v>322</v>
      </c>
      <c r="AU200" s="157" t="s">
        <v>84</v>
      </c>
      <c r="AY200" s="13" t="s">
        <v>160</v>
      </c>
      <c r="BE200" s="158">
        <f t="shared" si="49"/>
        <v>0</v>
      </c>
      <c r="BF200" s="158">
        <f t="shared" si="50"/>
        <v>0</v>
      </c>
      <c r="BG200" s="158">
        <f t="shared" si="51"/>
        <v>0</v>
      </c>
      <c r="BH200" s="158">
        <f t="shared" si="52"/>
        <v>0</v>
      </c>
      <c r="BI200" s="158">
        <f t="shared" si="53"/>
        <v>0</v>
      </c>
      <c r="BJ200" s="13" t="s">
        <v>82</v>
      </c>
      <c r="BK200" s="158">
        <f t="shared" si="54"/>
        <v>0</v>
      </c>
      <c r="BL200" s="13" t="s">
        <v>229</v>
      </c>
      <c r="BM200" s="157" t="s">
        <v>791</v>
      </c>
    </row>
    <row r="201" spans="2:65" s="1" customFormat="1" ht="24.15" customHeight="1" x14ac:dyDescent="0.2">
      <c r="B201" s="28"/>
      <c r="C201" s="146" t="s">
        <v>365</v>
      </c>
      <c r="D201" s="146" t="s">
        <v>163</v>
      </c>
      <c r="E201" s="147" t="s">
        <v>792</v>
      </c>
      <c r="F201" s="148" t="s">
        <v>793</v>
      </c>
      <c r="G201" s="149" t="s">
        <v>166</v>
      </c>
      <c r="H201" s="150">
        <v>1</v>
      </c>
      <c r="I201" s="151"/>
      <c r="J201" s="152">
        <f t="shared" si="45"/>
        <v>0</v>
      </c>
      <c r="K201" s="153"/>
      <c r="L201" s="28"/>
      <c r="M201" s="154" t="s">
        <v>1</v>
      </c>
      <c r="N201" s="115" t="s">
        <v>40</v>
      </c>
      <c r="P201" s="155">
        <f t="shared" si="46"/>
        <v>0</v>
      </c>
      <c r="Q201" s="155">
        <v>0</v>
      </c>
      <c r="R201" s="155">
        <f t="shared" si="47"/>
        <v>0</v>
      </c>
      <c r="S201" s="155">
        <v>0</v>
      </c>
      <c r="T201" s="156">
        <f t="shared" si="48"/>
        <v>0</v>
      </c>
      <c r="AR201" s="157" t="s">
        <v>229</v>
      </c>
      <c r="AT201" s="157" t="s">
        <v>163</v>
      </c>
      <c r="AU201" s="157" t="s">
        <v>84</v>
      </c>
      <c r="AY201" s="13" t="s">
        <v>160</v>
      </c>
      <c r="BE201" s="158">
        <f t="shared" si="49"/>
        <v>0</v>
      </c>
      <c r="BF201" s="158">
        <f t="shared" si="50"/>
        <v>0</v>
      </c>
      <c r="BG201" s="158">
        <f t="shared" si="51"/>
        <v>0</v>
      </c>
      <c r="BH201" s="158">
        <f t="shared" si="52"/>
        <v>0</v>
      </c>
      <c r="BI201" s="158">
        <f t="shared" si="53"/>
        <v>0</v>
      </c>
      <c r="BJ201" s="13" t="s">
        <v>82</v>
      </c>
      <c r="BK201" s="158">
        <f t="shared" si="54"/>
        <v>0</v>
      </c>
      <c r="BL201" s="13" t="s">
        <v>229</v>
      </c>
      <c r="BM201" s="157" t="s">
        <v>794</v>
      </c>
    </row>
    <row r="202" spans="2:65" s="1" customFormat="1" ht="24.15" customHeight="1" x14ac:dyDescent="0.2">
      <c r="B202" s="28"/>
      <c r="C202" s="162" t="s">
        <v>369</v>
      </c>
      <c r="D202" s="162" t="s">
        <v>322</v>
      </c>
      <c r="E202" s="163" t="s">
        <v>795</v>
      </c>
      <c r="F202" s="164" t="s">
        <v>796</v>
      </c>
      <c r="G202" s="165" t="s">
        <v>166</v>
      </c>
      <c r="H202" s="166">
        <v>1</v>
      </c>
      <c r="I202" s="167"/>
      <c r="J202" s="168">
        <f t="shared" si="45"/>
        <v>0</v>
      </c>
      <c r="K202" s="169"/>
      <c r="L202" s="170"/>
      <c r="M202" s="171" t="s">
        <v>1</v>
      </c>
      <c r="N202" s="172" t="s">
        <v>40</v>
      </c>
      <c r="P202" s="155">
        <f t="shared" si="46"/>
        <v>0</v>
      </c>
      <c r="Q202" s="155">
        <v>2.0500000000000001E-2</v>
      </c>
      <c r="R202" s="155">
        <f t="shared" si="47"/>
        <v>2.0500000000000001E-2</v>
      </c>
      <c r="S202" s="155">
        <v>0</v>
      </c>
      <c r="T202" s="156">
        <f t="shared" si="48"/>
        <v>0</v>
      </c>
      <c r="AR202" s="157" t="s">
        <v>295</v>
      </c>
      <c r="AT202" s="157" t="s">
        <v>322</v>
      </c>
      <c r="AU202" s="157" t="s">
        <v>84</v>
      </c>
      <c r="AY202" s="13" t="s">
        <v>160</v>
      </c>
      <c r="BE202" s="158">
        <f t="shared" si="49"/>
        <v>0</v>
      </c>
      <c r="BF202" s="158">
        <f t="shared" si="50"/>
        <v>0</v>
      </c>
      <c r="BG202" s="158">
        <f t="shared" si="51"/>
        <v>0</v>
      </c>
      <c r="BH202" s="158">
        <f t="shared" si="52"/>
        <v>0</v>
      </c>
      <c r="BI202" s="158">
        <f t="shared" si="53"/>
        <v>0</v>
      </c>
      <c r="BJ202" s="13" t="s">
        <v>82</v>
      </c>
      <c r="BK202" s="158">
        <f t="shared" si="54"/>
        <v>0</v>
      </c>
      <c r="BL202" s="13" t="s">
        <v>229</v>
      </c>
      <c r="BM202" s="157" t="s">
        <v>797</v>
      </c>
    </row>
    <row r="203" spans="2:65" s="1" customFormat="1" ht="16.5" customHeight="1" x14ac:dyDescent="0.2">
      <c r="B203" s="28"/>
      <c r="C203" s="146" t="s">
        <v>690</v>
      </c>
      <c r="D203" s="146" t="s">
        <v>163</v>
      </c>
      <c r="E203" s="147" t="s">
        <v>404</v>
      </c>
      <c r="F203" s="148" t="s">
        <v>405</v>
      </c>
      <c r="G203" s="149" t="s">
        <v>166</v>
      </c>
      <c r="H203" s="150">
        <v>3</v>
      </c>
      <c r="I203" s="151"/>
      <c r="J203" s="152">
        <f t="shared" si="45"/>
        <v>0</v>
      </c>
      <c r="K203" s="153"/>
      <c r="L203" s="28"/>
      <c r="M203" s="154" t="s">
        <v>1</v>
      </c>
      <c r="N203" s="115" t="s">
        <v>40</v>
      </c>
      <c r="P203" s="155">
        <f t="shared" si="46"/>
        <v>0</v>
      </c>
      <c r="Q203" s="155">
        <v>0</v>
      </c>
      <c r="R203" s="155">
        <f t="shared" si="47"/>
        <v>0</v>
      </c>
      <c r="S203" s="155">
        <v>0</v>
      </c>
      <c r="T203" s="156">
        <f t="shared" si="48"/>
        <v>0</v>
      </c>
      <c r="AR203" s="157" t="s">
        <v>229</v>
      </c>
      <c r="AT203" s="157" t="s">
        <v>163</v>
      </c>
      <c r="AU203" s="157" t="s">
        <v>84</v>
      </c>
      <c r="AY203" s="13" t="s">
        <v>160</v>
      </c>
      <c r="BE203" s="158">
        <f t="shared" si="49"/>
        <v>0</v>
      </c>
      <c r="BF203" s="158">
        <f t="shared" si="50"/>
        <v>0</v>
      </c>
      <c r="BG203" s="158">
        <f t="shared" si="51"/>
        <v>0</v>
      </c>
      <c r="BH203" s="158">
        <f t="shared" si="52"/>
        <v>0</v>
      </c>
      <c r="BI203" s="158">
        <f t="shared" si="53"/>
        <v>0</v>
      </c>
      <c r="BJ203" s="13" t="s">
        <v>82</v>
      </c>
      <c r="BK203" s="158">
        <f t="shared" si="54"/>
        <v>0</v>
      </c>
      <c r="BL203" s="13" t="s">
        <v>229</v>
      </c>
      <c r="BM203" s="157" t="s">
        <v>798</v>
      </c>
    </row>
    <row r="204" spans="2:65" s="1" customFormat="1" ht="16.5" customHeight="1" x14ac:dyDescent="0.2">
      <c r="B204" s="28"/>
      <c r="C204" s="162" t="s">
        <v>692</v>
      </c>
      <c r="D204" s="162" t="s">
        <v>322</v>
      </c>
      <c r="E204" s="163" t="s">
        <v>408</v>
      </c>
      <c r="F204" s="164" t="s">
        <v>409</v>
      </c>
      <c r="G204" s="165" t="s">
        <v>166</v>
      </c>
      <c r="H204" s="166">
        <v>1</v>
      </c>
      <c r="I204" s="167"/>
      <c r="J204" s="168">
        <f t="shared" si="45"/>
        <v>0</v>
      </c>
      <c r="K204" s="169"/>
      <c r="L204" s="170"/>
      <c r="M204" s="171" t="s">
        <v>1</v>
      </c>
      <c r="N204" s="172" t="s">
        <v>40</v>
      </c>
      <c r="P204" s="155">
        <f t="shared" si="46"/>
        <v>0</v>
      </c>
      <c r="Q204" s="155">
        <v>1.4999999999999999E-4</v>
      </c>
      <c r="R204" s="155">
        <f t="shared" si="47"/>
        <v>1.4999999999999999E-4</v>
      </c>
      <c r="S204" s="155">
        <v>0</v>
      </c>
      <c r="T204" s="156">
        <f t="shared" si="48"/>
        <v>0</v>
      </c>
      <c r="AR204" s="157" t="s">
        <v>295</v>
      </c>
      <c r="AT204" s="157" t="s">
        <v>322</v>
      </c>
      <c r="AU204" s="157" t="s">
        <v>84</v>
      </c>
      <c r="AY204" s="13" t="s">
        <v>160</v>
      </c>
      <c r="BE204" s="158">
        <f t="shared" si="49"/>
        <v>0</v>
      </c>
      <c r="BF204" s="158">
        <f t="shared" si="50"/>
        <v>0</v>
      </c>
      <c r="BG204" s="158">
        <f t="shared" si="51"/>
        <v>0</v>
      </c>
      <c r="BH204" s="158">
        <f t="shared" si="52"/>
        <v>0</v>
      </c>
      <c r="BI204" s="158">
        <f t="shared" si="53"/>
        <v>0</v>
      </c>
      <c r="BJ204" s="13" t="s">
        <v>82</v>
      </c>
      <c r="BK204" s="158">
        <f t="shared" si="54"/>
        <v>0</v>
      </c>
      <c r="BL204" s="13" t="s">
        <v>229</v>
      </c>
      <c r="BM204" s="157" t="s">
        <v>799</v>
      </c>
    </row>
    <row r="205" spans="2:65" s="1" customFormat="1" ht="21.75" customHeight="1" x14ac:dyDescent="0.2">
      <c r="B205" s="28"/>
      <c r="C205" s="162" t="s">
        <v>694</v>
      </c>
      <c r="D205" s="162" t="s">
        <v>322</v>
      </c>
      <c r="E205" s="163" t="s">
        <v>412</v>
      </c>
      <c r="F205" s="164" t="s">
        <v>413</v>
      </c>
      <c r="G205" s="165" t="s">
        <v>166</v>
      </c>
      <c r="H205" s="166">
        <v>1</v>
      </c>
      <c r="I205" s="167"/>
      <c r="J205" s="168">
        <f t="shared" si="45"/>
        <v>0</v>
      </c>
      <c r="K205" s="169"/>
      <c r="L205" s="170"/>
      <c r="M205" s="171" t="s">
        <v>1</v>
      </c>
      <c r="N205" s="172" t="s">
        <v>40</v>
      </c>
      <c r="P205" s="155">
        <f t="shared" si="46"/>
        <v>0</v>
      </c>
      <c r="Q205" s="155">
        <v>1.4999999999999999E-4</v>
      </c>
      <c r="R205" s="155">
        <f t="shared" si="47"/>
        <v>1.4999999999999999E-4</v>
      </c>
      <c r="S205" s="155">
        <v>0</v>
      </c>
      <c r="T205" s="156">
        <f t="shared" si="48"/>
        <v>0</v>
      </c>
      <c r="AR205" s="157" t="s">
        <v>295</v>
      </c>
      <c r="AT205" s="157" t="s">
        <v>322</v>
      </c>
      <c r="AU205" s="157" t="s">
        <v>84</v>
      </c>
      <c r="AY205" s="13" t="s">
        <v>160</v>
      </c>
      <c r="BE205" s="158">
        <f t="shared" si="49"/>
        <v>0</v>
      </c>
      <c r="BF205" s="158">
        <f t="shared" si="50"/>
        <v>0</v>
      </c>
      <c r="BG205" s="158">
        <f t="shared" si="51"/>
        <v>0</v>
      </c>
      <c r="BH205" s="158">
        <f t="shared" si="52"/>
        <v>0</v>
      </c>
      <c r="BI205" s="158">
        <f t="shared" si="53"/>
        <v>0</v>
      </c>
      <c r="BJ205" s="13" t="s">
        <v>82</v>
      </c>
      <c r="BK205" s="158">
        <f t="shared" si="54"/>
        <v>0</v>
      </c>
      <c r="BL205" s="13" t="s">
        <v>229</v>
      </c>
      <c r="BM205" s="157" t="s">
        <v>800</v>
      </c>
    </row>
    <row r="206" spans="2:65" s="1" customFormat="1" ht="16.5" customHeight="1" x14ac:dyDescent="0.2">
      <c r="B206" s="28"/>
      <c r="C206" s="162" t="s">
        <v>696</v>
      </c>
      <c r="D206" s="162" t="s">
        <v>322</v>
      </c>
      <c r="E206" s="163" t="s">
        <v>416</v>
      </c>
      <c r="F206" s="164" t="s">
        <v>417</v>
      </c>
      <c r="G206" s="165" t="s">
        <v>166</v>
      </c>
      <c r="H206" s="166">
        <v>1</v>
      </c>
      <c r="I206" s="167"/>
      <c r="J206" s="168">
        <f t="shared" si="45"/>
        <v>0</v>
      </c>
      <c r="K206" s="169"/>
      <c r="L206" s="170"/>
      <c r="M206" s="171" t="s">
        <v>1</v>
      </c>
      <c r="N206" s="172" t="s">
        <v>40</v>
      </c>
      <c r="P206" s="155">
        <f t="shared" si="46"/>
        <v>0</v>
      </c>
      <c r="Q206" s="155">
        <v>1.4999999999999999E-4</v>
      </c>
      <c r="R206" s="155">
        <f t="shared" si="47"/>
        <v>1.4999999999999999E-4</v>
      </c>
      <c r="S206" s="155">
        <v>0</v>
      </c>
      <c r="T206" s="156">
        <f t="shared" si="48"/>
        <v>0</v>
      </c>
      <c r="AR206" s="157" t="s">
        <v>295</v>
      </c>
      <c r="AT206" s="157" t="s">
        <v>322</v>
      </c>
      <c r="AU206" s="157" t="s">
        <v>84</v>
      </c>
      <c r="AY206" s="13" t="s">
        <v>160</v>
      </c>
      <c r="BE206" s="158">
        <f t="shared" si="49"/>
        <v>0</v>
      </c>
      <c r="BF206" s="158">
        <f t="shared" si="50"/>
        <v>0</v>
      </c>
      <c r="BG206" s="158">
        <f t="shared" si="51"/>
        <v>0</v>
      </c>
      <c r="BH206" s="158">
        <f t="shared" si="52"/>
        <v>0</v>
      </c>
      <c r="BI206" s="158">
        <f t="shared" si="53"/>
        <v>0</v>
      </c>
      <c r="BJ206" s="13" t="s">
        <v>82</v>
      </c>
      <c r="BK206" s="158">
        <f t="shared" si="54"/>
        <v>0</v>
      </c>
      <c r="BL206" s="13" t="s">
        <v>229</v>
      </c>
      <c r="BM206" s="157" t="s">
        <v>801</v>
      </c>
    </row>
    <row r="207" spans="2:65" s="1" customFormat="1" ht="16.5" customHeight="1" x14ac:dyDescent="0.2">
      <c r="B207" s="28"/>
      <c r="C207" s="162" t="s">
        <v>698</v>
      </c>
      <c r="D207" s="162" t="s">
        <v>322</v>
      </c>
      <c r="E207" s="163" t="s">
        <v>420</v>
      </c>
      <c r="F207" s="164" t="s">
        <v>421</v>
      </c>
      <c r="G207" s="165" t="s">
        <v>166</v>
      </c>
      <c r="H207" s="166">
        <v>1</v>
      </c>
      <c r="I207" s="167"/>
      <c r="J207" s="168">
        <f t="shared" si="45"/>
        <v>0</v>
      </c>
      <c r="K207" s="169"/>
      <c r="L207" s="170"/>
      <c r="M207" s="171" t="s">
        <v>1</v>
      </c>
      <c r="N207" s="172" t="s">
        <v>40</v>
      </c>
      <c r="P207" s="155">
        <f t="shared" si="46"/>
        <v>0</v>
      </c>
      <c r="Q207" s="155">
        <v>1.4999999999999999E-4</v>
      </c>
      <c r="R207" s="155">
        <f t="shared" si="47"/>
        <v>1.4999999999999999E-4</v>
      </c>
      <c r="S207" s="155">
        <v>0</v>
      </c>
      <c r="T207" s="156">
        <f t="shared" si="48"/>
        <v>0</v>
      </c>
      <c r="AR207" s="157" t="s">
        <v>295</v>
      </c>
      <c r="AT207" s="157" t="s">
        <v>322</v>
      </c>
      <c r="AU207" s="157" t="s">
        <v>84</v>
      </c>
      <c r="AY207" s="13" t="s">
        <v>160</v>
      </c>
      <c r="BE207" s="158">
        <f t="shared" si="49"/>
        <v>0</v>
      </c>
      <c r="BF207" s="158">
        <f t="shared" si="50"/>
        <v>0</v>
      </c>
      <c r="BG207" s="158">
        <f t="shared" si="51"/>
        <v>0</v>
      </c>
      <c r="BH207" s="158">
        <f t="shared" si="52"/>
        <v>0</v>
      </c>
      <c r="BI207" s="158">
        <f t="shared" si="53"/>
        <v>0</v>
      </c>
      <c r="BJ207" s="13" t="s">
        <v>82</v>
      </c>
      <c r="BK207" s="158">
        <f t="shared" si="54"/>
        <v>0</v>
      </c>
      <c r="BL207" s="13" t="s">
        <v>229</v>
      </c>
      <c r="BM207" s="157" t="s">
        <v>802</v>
      </c>
    </row>
    <row r="208" spans="2:65" s="1" customFormat="1" ht="21.75" customHeight="1" x14ac:dyDescent="0.2">
      <c r="B208" s="28"/>
      <c r="C208" s="146" t="s">
        <v>700</v>
      </c>
      <c r="D208" s="146" t="s">
        <v>163</v>
      </c>
      <c r="E208" s="147" t="s">
        <v>424</v>
      </c>
      <c r="F208" s="148" t="s">
        <v>425</v>
      </c>
      <c r="G208" s="149" t="s">
        <v>166</v>
      </c>
      <c r="H208" s="150">
        <v>3</v>
      </c>
      <c r="I208" s="151"/>
      <c r="J208" s="152">
        <f t="shared" si="45"/>
        <v>0</v>
      </c>
      <c r="K208" s="153"/>
      <c r="L208" s="28"/>
      <c r="M208" s="154" t="s">
        <v>1</v>
      </c>
      <c r="N208" s="115" t="s">
        <v>40</v>
      </c>
      <c r="P208" s="155">
        <f t="shared" si="46"/>
        <v>0</v>
      </c>
      <c r="Q208" s="155">
        <v>0</v>
      </c>
      <c r="R208" s="155">
        <f t="shared" si="47"/>
        <v>0</v>
      </c>
      <c r="S208" s="155">
        <v>0</v>
      </c>
      <c r="T208" s="156">
        <f t="shared" si="48"/>
        <v>0</v>
      </c>
      <c r="AR208" s="157" t="s">
        <v>229</v>
      </c>
      <c r="AT208" s="157" t="s">
        <v>163</v>
      </c>
      <c r="AU208" s="157" t="s">
        <v>84</v>
      </c>
      <c r="AY208" s="13" t="s">
        <v>160</v>
      </c>
      <c r="BE208" s="158">
        <f t="shared" si="49"/>
        <v>0</v>
      </c>
      <c r="BF208" s="158">
        <f t="shared" si="50"/>
        <v>0</v>
      </c>
      <c r="BG208" s="158">
        <f t="shared" si="51"/>
        <v>0</v>
      </c>
      <c r="BH208" s="158">
        <f t="shared" si="52"/>
        <v>0</v>
      </c>
      <c r="BI208" s="158">
        <f t="shared" si="53"/>
        <v>0</v>
      </c>
      <c r="BJ208" s="13" t="s">
        <v>82</v>
      </c>
      <c r="BK208" s="158">
        <f t="shared" si="54"/>
        <v>0</v>
      </c>
      <c r="BL208" s="13" t="s">
        <v>229</v>
      </c>
      <c r="BM208" s="157" t="s">
        <v>803</v>
      </c>
    </row>
    <row r="209" spans="2:65" s="1" customFormat="1" ht="24.15" customHeight="1" x14ac:dyDescent="0.2">
      <c r="B209" s="28"/>
      <c r="C209" s="162" t="s">
        <v>702</v>
      </c>
      <c r="D209" s="162" t="s">
        <v>322</v>
      </c>
      <c r="E209" s="163" t="s">
        <v>428</v>
      </c>
      <c r="F209" s="164" t="s">
        <v>429</v>
      </c>
      <c r="G209" s="165" t="s">
        <v>166</v>
      </c>
      <c r="H209" s="166">
        <v>3</v>
      </c>
      <c r="I209" s="167"/>
      <c r="J209" s="168">
        <f t="shared" si="45"/>
        <v>0</v>
      </c>
      <c r="K209" s="169"/>
      <c r="L209" s="170"/>
      <c r="M209" s="171" t="s">
        <v>1</v>
      </c>
      <c r="N209" s="172" t="s">
        <v>40</v>
      </c>
      <c r="P209" s="155">
        <f t="shared" si="46"/>
        <v>0</v>
      </c>
      <c r="Q209" s="155">
        <v>1.1999999999999999E-3</v>
      </c>
      <c r="R209" s="155">
        <f t="shared" si="47"/>
        <v>3.5999999999999999E-3</v>
      </c>
      <c r="S209" s="155">
        <v>0</v>
      </c>
      <c r="T209" s="156">
        <f t="shared" si="48"/>
        <v>0</v>
      </c>
      <c r="AR209" s="157" t="s">
        <v>295</v>
      </c>
      <c r="AT209" s="157" t="s">
        <v>322</v>
      </c>
      <c r="AU209" s="157" t="s">
        <v>84</v>
      </c>
      <c r="AY209" s="13" t="s">
        <v>160</v>
      </c>
      <c r="BE209" s="158">
        <f t="shared" si="49"/>
        <v>0</v>
      </c>
      <c r="BF209" s="158">
        <f t="shared" si="50"/>
        <v>0</v>
      </c>
      <c r="BG209" s="158">
        <f t="shared" si="51"/>
        <v>0</v>
      </c>
      <c r="BH209" s="158">
        <f t="shared" si="52"/>
        <v>0</v>
      </c>
      <c r="BI209" s="158">
        <f t="shared" si="53"/>
        <v>0</v>
      </c>
      <c r="BJ209" s="13" t="s">
        <v>82</v>
      </c>
      <c r="BK209" s="158">
        <f t="shared" si="54"/>
        <v>0</v>
      </c>
      <c r="BL209" s="13" t="s">
        <v>229</v>
      </c>
      <c r="BM209" s="157" t="s">
        <v>804</v>
      </c>
    </row>
    <row r="210" spans="2:65" s="1" customFormat="1" ht="24.15" customHeight="1" x14ac:dyDescent="0.2">
      <c r="B210" s="28"/>
      <c r="C210" s="146" t="s">
        <v>704</v>
      </c>
      <c r="D210" s="146" t="s">
        <v>163</v>
      </c>
      <c r="E210" s="147" t="s">
        <v>452</v>
      </c>
      <c r="F210" s="148" t="s">
        <v>453</v>
      </c>
      <c r="G210" s="149" t="s">
        <v>166</v>
      </c>
      <c r="H210" s="150">
        <v>3</v>
      </c>
      <c r="I210" s="151"/>
      <c r="J210" s="152">
        <f t="shared" si="45"/>
        <v>0</v>
      </c>
      <c r="K210" s="153"/>
      <c r="L210" s="28"/>
      <c r="M210" s="154" t="s">
        <v>1</v>
      </c>
      <c r="N210" s="115" t="s">
        <v>40</v>
      </c>
      <c r="P210" s="155">
        <f t="shared" si="46"/>
        <v>0</v>
      </c>
      <c r="Q210" s="155">
        <v>4.7281249999999998E-4</v>
      </c>
      <c r="R210" s="155">
        <f t="shared" si="47"/>
        <v>1.4184375E-3</v>
      </c>
      <c r="S210" s="155">
        <v>0</v>
      </c>
      <c r="T210" s="156">
        <f t="shared" si="48"/>
        <v>0</v>
      </c>
      <c r="AR210" s="157" t="s">
        <v>229</v>
      </c>
      <c r="AT210" s="157" t="s">
        <v>163</v>
      </c>
      <c r="AU210" s="157" t="s">
        <v>84</v>
      </c>
      <c r="AY210" s="13" t="s">
        <v>160</v>
      </c>
      <c r="BE210" s="158">
        <f t="shared" si="49"/>
        <v>0</v>
      </c>
      <c r="BF210" s="158">
        <f t="shared" si="50"/>
        <v>0</v>
      </c>
      <c r="BG210" s="158">
        <f t="shared" si="51"/>
        <v>0</v>
      </c>
      <c r="BH210" s="158">
        <f t="shared" si="52"/>
        <v>0</v>
      </c>
      <c r="BI210" s="158">
        <f t="shared" si="53"/>
        <v>0</v>
      </c>
      <c r="BJ210" s="13" t="s">
        <v>82</v>
      </c>
      <c r="BK210" s="158">
        <f t="shared" si="54"/>
        <v>0</v>
      </c>
      <c r="BL210" s="13" t="s">
        <v>229</v>
      </c>
      <c r="BM210" s="157" t="s">
        <v>805</v>
      </c>
    </row>
    <row r="211" spans="2:65" s="1" customFormat="1" ht="37.75" customHeight="1" x14ac:dyDescent="0.2">
      <c r="B211" s="28"/>
      <c r="C211" s="162" t="s">
        <v>706</v>
      </c>
      <c r="D211" s="162" t="s">
        <v>322</v>
      </c>
      <c r="E211" s="163" t="s">
        <v>456</v>
      </c>
      <c r="F211" s="164" t="s">
        <v>457</v>
      </c>
      <c r="G211" s="165" t="s">
        <v>166</v>
      </c>
      <c r="H211" s="166">
        <v>3</v>
      </c>
      <c r="I211" s="167"/>
      <c r="J211" s="168">
        <f t="shared" si="45"/>
        <v>0</v>
      </c>
      <c r="K211" s="169"/>
      <c r="L211" s="170"/>
      <c r="M211" s="171" t="s">
        <v>1</v>
      </c>
      <c r="N211" s="172" t="s">
        <v>40</v>
      </c>
      <c r="P211" s="155">
        <f t="shared" si="46"/>
        <v>0</v>
      </c>
      <c r="Q211" s="155">
        <v>1.6E-2</v>
      </c>
      <c r="R211" s="155">
        <f t="shared" si="47"/>
        <v>4.8000000000000001E-2</v>
      </c>
      <c r="S211" s="155">
        <v>0</v>
      </c>
      <c r="T211" s="156">
        <f t="shared" si="48"/>
        <v>0</v>
      </c>
      <c r="AR211" s="157" t="s">
        <v>295</v>
      </c>
      <c r="AT211" s="157" t="s">
        <v>322</v>
      </c>
      <c r="AU211" s="157" t="s">
        <v>84</v>
      </c>
      <c r="AY211" s="13" t="s">
        <v>160</v>
      </c>
      <c r="BE211" s="158">
        <f t="shared" si="49"/>
        <v>0</v>
      </c>
      <c r="BF211" s="158">
        <f t="shared" si="50"/>
        <v>0</v>
      </c>
      <c r="BG211" s="158">
        <f t="shared" si="51"/>
        <v>0</v>
      </c>
      <c r="BH211" s="158">
        <f t="shared" si="52"/>
        <v>0</v>
      </c>
      <c r="BI211" s="158">
        <f t="shared" si="53"/>
        <v>0</v>
      </c>
      <c r="BJ211" s="13" t="s">
        <v>82</v>
      </c>
      <c r="BK211" s="158">
        <f t="shared" si="54"/>
        <v>0</v>
      </c>
      <c r="BL211" s="13" t="s">
        <v>229</v>
      </c>
      <c r="BM211" s="157" t="s">
        <v>806</v>
      </c>
    </row>
    <row r="212" spans="2:65" s="1" customFormat="1" ht="24.15" customHeight="1" x14ac:dyDescent="0.2">
      <c r="B212" s="28"/>
      <c r="C212" s="146" t="s">
        <v>708</v>
      </c>
      <c r="D212" s="146" t="s">
        <v>163</v>
      </c>
      <c r="E212" s="147" t="s">
        <v>468</v>
      </c>
      <c r="F212" s="148" t="s">
        <v>469</v>
      </c>
      <c r="G212" s="149" t="s">
        <v>218</v>
      </c>
      <c r="H212" s="150">
        <v>0.111</v>
      </c>
      <c r="I212" s="151"/>
      <c r="J212" s="152">
        <f t="shared" si="45"/>
        <v>0</v>
      </c>
      <c r="K212" s="153"/>
      <c r="L212" s="28"/>
      <c r="M212" s="154" t="s">
        <v>1</v>
      </c>
      <c r="N212" s="115" t="s">
        <v>40</v>
      </c>
      <c r="P212" s="155">
        <f t="shared" si="46"/>
        <v>0</v>
      </c>
      <c r="Q212" s="155">
        <v>0</v>
      </c>
      <c r="R212" s="155">
        <f t="shared" si="47"/>
        <v>0</v>
      </c>
      <c r="S212" s="155">
        <v>0</v>
      </c>
      <c r="T212" s="156">
        <f t="shared" si="48"/>
        <v>0</v>
      </c>
      <c r="AR212" s="157" t="s">
        <v>229</v>
      </c>
      <c r="AT212" s="157" t="s">
        <v>163</v>
      </c>
      <c r="AU212" s="157" t="s">
        <v>84</v>
      </c>
      <c r="AY212" s="13" t="s">
        <v>160</v>
      </c>
      <c r="BE212" s="158">
        <f t="shared" si="49"/>
        <v>0</v>
      </c>
      <c r="BF212" s="158">
        <f t="shared" si="50"/>
        <v>0</v>
      </c>
      <c r="BG212" s="158">
        <f t="shared" si="51"/>
        <v>0</v>
      </c>
      <c r="BH212" s="158">
        <f t="shared" si="52"/>
        <v>0</v>
      </c>
      <c r="BI212" s="158">
        <f t="shared" si="53"/>
        <v>0</v>
      </c>
      <c r="BJ212" s="13" t="s">
        <v>82</v>
      </c>
      <c r="BK212" s="158">
        <f t="shared" si="54"/>
        <v>0</v>
      </c>
      <c r="BL212" s="13" t="s">
        <v>229</v>
      </c>
      <c r="BM212" s="157" t="s">
        <v>807</v>
      </c>
    </row>
    <row r="213" spans="2:65" s="1" customFormat="1" ht="24.15" customHeight="1" x14ac:dyDescent="0.2">
      <c r="B213" s="28"/>
      <c r="C213" s="146" t="s">
        <v>710</v>
      </c>
      <c r="D213" s="146" t="s">
        <v>163</v>
      </c>
      <c r="E213" s="147" t="s">
        <v>472</v>
      </c>
      <c r="F213" s="148" t="s">
        <v>473</v>
      </c>
      <c r="G213" s="149" t="s">
        <v>218</v>
      </c>
      <c r="H213" s="150">
        <v>0.111</v>
      </c>
      <c r="I213" s="151"/>
      <c r="J213" s="152">
        <f t="shared" si="45"/>
        <v>0</v>
      </c>
      <c r="K213" s="153"/>
      <c r="L213" s="28"/>
      <c r="M213" s="154" t="s">
        <v>1</v>
      </c>
      <c r="N213" s="115" t="s">
        <v>40</v>
      </c>
      <c r="P213" s="155">
        <f t="shared" si="46"/>
        <v>0</v>
      </c>
      <c r="Q213" s="155">
        <v>0</v>
      </c>
      <c r="R213" s="155">
        <f t="shared" si="47"/>
        <v>0</v>
      </c>
      <c r="S213" s="155">
        <v>0</v>
      </c>
      <c r="T213" s="156">
        <f t="shared" si="48"/>
        <v>0</v>
      </c>
      <c r="AR213" s="157" t="s">
        <v>229</v>
      </c>
      <c r="AT213" s="157" t="s">
        <v>163</v>
      </c>
      <c r="AU213" s="157" t="s">
        <v>84</v>
      </c>
      <c r="AY213" s="13" t="s">
        <v>160</v>
      </c>
      <c r="BE213" s="158">
        <f t="shared" si="49"/>
        <v>0</v>
      </c>
      <c r="BF213" s="158">
        <f t="shared" si="50"/>
        <v>0</v>
      </c>
      <c r="BG213" s="158">
        <f t="shared" si="51"/>
        <v>0</v>
      </c>
      <c r="BH213" s="158">
        <f t="shared" si="52"/>
        <v>0</v>
      </c>
      <c r="BI213" s="158">
        <f t="shared" si="53"/>
        <v>0</v>
      </c>
      <c r="BJ213" s="13" t="s">
        <v>82</v>
      </c>
      <c r="BK213" s="158">
        <f t="shared" si="54"/>
        <v>0</v>
      </c>
      <c r="BL213" s="13" t="s">
        <v>229</v>
      </c>
      <c r="BM213" s="157" t="s">
        <v>808</v>
      </c>
    </row>
    <row r="214" spans="2:65" s="11" customFormat="1" ht="22.75" customHeight="1" x14ac:dyDescent="0.25">
      <c r="B214" s="134"/>
      <c r="D214" s="135" t="s">
        <v>74</v>
      </c>
      <c r="E214" s="144" t="s">
        <v>475</v>
      </c>
      <c r="F214" s="144" t="s">
        <v>476</v>
      </c>
      <c r="I214" s="137"/>
      <c r="J214" s="145">
        <f>BK214</f>
        <v>0</v>
      </c>
      <c r="L214" s="134"/>
      <c r="M214" s="139"/>
      <c r="P214" s="140">
        <f>SUM(P215:P233)</f>
        <v>0</v>
      </c>
      <c r="R214" s="140">
        <f>SUM(R215:R233)</f>
        <v>1.0622339200000002</v>
      </c>
      <c r="T214" s="141">
        <f>SUM(T215:T233)</f>
        <v>0</v>
      </c>
      <c r="AR214" s="135" t="s">
        <v>84</v>
      </c>
      <c r="AT214" s="142" t="s">
        <v>74</v>
      </c>
      <c r="AU214" s="142" t="s">
        <v>82</v>
      </c>
      <c r="AY214" s="135" t="s">
        <v>160</v>
      </c>
      <c r="BK214" s="143">
        <f>SUM(BK215:BK233)</f>
        <v>0</v>
      </c>
    </row>
    <row r="215" spans="2:65" s="1" customFormat="1" ht="16.5" customHeight="1" x14ac:dyDescent="0.2">
      <c r="B215" s="28"/>
      <c r="C215" s="146" t="s">
        <v>712</v>
      </c>
      <c r="D215" s="146" t="s">
        <v>163</v>
      </c>
      <c r="E215" s="147" t="s">
        <v>478</v>
      </c>
      <c r="F215" s="148" t="s">
        <v>479</v>
      </c>
      <c r="G215" s="149" t="s">
        <v>171</v>
      </c>
      <c r="H215" s="150">
        <v>28.34</v>
      </c>
      <c r="I215" s="151"/>
      <c r="J215" s="152">
        <f t="shared" ref="J215:J233" si="55">ROUND(I215*H215,2)</f>
        <v>0</v>
      </c>
      <c r="K215" s="153"/>
      <c r="L215" s="28"/>
      <c r="M215" s="154" t="s">
        <v>1</v>
      </c>
      <c r="N215" s="115" t="s">
        <v>40</v>
      </c>
      <c r="P215" s="155">
        <f t="shared" ref="P215:P233" si="56">O215*H215</f>
        <v>0</v>
      </c>
      <c r="Q215" s="155">
        <v>0</v>
      </c>
      <c r="R215" s="155">
        <f t="shared" ref="R215:R233" si="57">Q215*H215</f>
        <v>0</v>
      </c>
      <c r="S215" s="155">
        <v>0</v>
      </c>
      <c r="T215" s="156">
        <f t="shared" ref="T215:T233" si="58">S215*H215</f>
        <v>0</v>
      </c>
      <c r="AR215" s="157" t="s">
        <v>229</v>
      </c>
      <c r="AT215" s="157" t="s">
        <v>163</v>
      </c>
      <c r="AU215" s="157" t="s">
        <v>84</v>
      </c>
      <c r="AY215" s="13" t="s">
        <v>160</v>
      </c>
      <c r="BE215" s="158">
        <f t="shared" ref="BE215:BE233" si="59">IF(N215="základní",J215,0)</f>
        <v>0</v>
      </c>
      <c r="BF215" s="158">
        <f t="shared" ref="BF215:BF233" si="60">IF(N215="snížená",J215,0)</f>
        <v>0</v>
      </c>
      <c r="BG215" s="158">
        <f t="shared" ref="BG215:BG233" si="61">IF(N215="zákl. přenesená",J215,0)</f>
        <v>0</v>
      </c>
      <c r="BH215" s="158">
        <f t="shared" ref="BH215:BH233" si="62">IF(N215="sníž. přenesená",J215,0)</f>
        <v>0</v>
      </c>
      <c r="BI215" s="158">
        <f t="shared" ref="BI215:BI233" si="63">IF(N215="nulová",J215,0)</f>
        <v>0</v>
      </c>
      <c r="BJ215" s="13" t="s">
        <v>82</v>
      </c>
      <c r="BK215" s="158">
        <f t="shared" ref="BK215:BK233" si="64">ROUND(I215*H215,2)</f>
        <v>0</v>
      </c>
      <c r="BL215" s="13" t="s">
        <v>229</v>
      </c>
      <c r="BM215" s="157" t="s">
        <v>809</v>
      </c>
    </row>
    <row r="216" spans="2:65" s="1" customFormat="1" ht="16.5" customHeight="1" x14ac:dyDescent="0.2">
      <c r="B216" s="28"/>
      <c r="C216" s="146" t="s">
        <v>714</v>
      </c>
      <c r="D216" s="146" t="s">
        <v>163</v>
      </c>
      <c r="E216" s="147" t="s">
        <v>482</v>
      </c>
      <c r="F216" s="148" t="s">
        <v>483</v>
      </c>
      <c r="G216" s="149" t="s">
        <v>171</v>
      </c>
      <c r="H216" s="150">
        <v>28.34</v>
      </c>
      <c r="I216" s="151"/>
      <c r="J216" s="152">
        <f t="shared" si="55"/>
        <v>0</v>
      </c>
      <c r="K216" s="153"/>
      <c r="L216" s="28"/>
      <c r="M216" s="154" t="s">
        <v>1</v>
      </c>
      <c r="N216" s="115" t="s">
        <v>40</v>
      </c>
      <c r="P216" s="155">
        <f t="shared" si="56"/>
        <v>0</v>
      </c>
      <c r="Q216" s="155">
        <v>2.9999999999999997E-4</v>
      </c>
      <c r="R216" s="155">
        <f t="shared" si="57"/>
        <v>8.5019999999999991E-3</v>
      </c>
      <c r="S216" s="155">
        <v>0</v>
      </c>
      <c r="T216" s="156">
        <f t="shared" si="58"/>
        <v>0</v>
      </c>
      <c r="AR216" s="157" t="s">
        <v>229</v>
      </c>
      <c r="AT216" s="157" t="s">
        <v>163</v>
      </c>
      <c r="AU216" s="157" t="s">
        <v>84</v>
      </c>
      <c r="AY216" s="13" t="s">
        <v>160</v>
      </c>
      <c r="BE216" s="158">
        <f t="shared" si="59"/>
        <v>0</v>
      </c>
      <c r="BF216" s="158">
        <f t="shared" si="60"/>
        <v>0</v>
      </c>
      <c r="BG216" s="158">
        <f t="shared" si="61"/>
        <v>0</v>
      </c>
      <c r="BH216" s="158">
        <f t="shared" si="62"/>
        <v>0</v>
      </c>
      <c r="BI216" s="158">
        <f t="shared" si="63"/>
        <v>0</v>
      </c>
      <c r="BJ216" s="13" t="s">
        <v>82</v>
      </c>
      <c r="BK216" s="158">
        <f t="shared" si="64"/>
        <v>0</v>
      </c>
      <c r="BL216" s="13" t="s">
        <v>229</v>
      </c>
      <c r="BM216" s="157" t="s">
        <v>810</v>
      </c>
    </row>
    <row r="217" spans="2:65" s="1" customFormat="1" ht="24.15" customHeight="1" x14ac:dyDescent="0.2">
      <c r="B217" s="28"/>
      <c r="C217" s="146" t="s">
        <v>716</v>
      </c>
      <c r="D217" s="146" t="s">
        <v>163</v>
      </c>
      <c r="E217" s="147" t="s">
        <v>486</v>
      </c>
      <c r="F217" s="148" t="s">
        <v>487</v>
      </c>
      <c r="G217" s="149" t="s">
        <v>171</v>
      </c>
      <c r="H217" s="150">
        <v>28.34</v>
      </c>
      <c r="I217" s="151"/>
      <c r="J217" s="152">
        <f t="shared" si="55"/>
        <v>0</v>
      </c>
      <c r="K217" s="153"/>
      <c r="L217" s="28"/>
      <c r="M217" s="154" t="s">
        <v>1</v>
      </c>
      <c r="N217" s="115" t="s">
        <v>40</v>
      </c>
      <c r="P217" s="155">
        <f t="shared" si="56"/>
        <v>0</v>
      </c>
      <c r="Q217" s="155">
        <v>7.5820000000000002E-3</v>
      </c>
      <c r="R217" s="155">
        <f t="shared" si="57"/>
        <v>0.21487388000000002</v>
      </c>
      <c r="S217" s="155">
        <v>0</v>
      </c>
      <c r="T217" s="156">
        <f t="shared" si="58"/>
        <v>0</v>
      </c>
      <c r="AR217" s="157" t="s">
        <v>229</v>
      </c>
      <c r="AT217" s="157" t="s">
        <v>163</v>
      </c>
      <c r="AU217" s="157" t="s">
        <v>84</v>
      </c>
      <c r="AY217" s="13" t="s">
        <v>160</v>
      </c>
      <c r="BE217" s="158">
        <f t="shared" si="59"/>
        <v>0</v>
      </c>
      <c r="BF217" s="158">
        <f t="shared" si="60"/>
        <v>0</v>
      </c>
      <c r="BG217" s="158">
        <f t="shared" si="61"/>
        <v>0</v>
      </c>
      <c r="BH217" s="158">
        <f t="shared" si="62"/>
        <v>0</v>
      </c>
      <c r="BI217" s="158">
        <f t="shared" si="63"/>
        <v>0</v>
      </c>
      <c r="BJ217" s="13" t="s">
        <v>82</v>
      </c>
      <c r="BK217" s="158">
        <f t="shared" si="64"/>
        <v>0</v>
      </c>
      <c r="BL217" s="13" t="s">
        <v>229</v>
      </c>
      <c r="BM217" s="157" t="s">
        <v>811</v>
      </c>
    </row>
    <row r="218" spans="2:65" s="1" customFormat="1" ht="24.15" customHeight="1" x14ac:dyDescent="0.2">
      <c r="B218" s="28"/>
      <c r="C218" s="146" t="s">
        <v>718</v>
      </c>
      <c r="D218" s="146" t="s">
        <v>163</v>
      </c>
      <c r="E218" s="147" t="s">
        <v>490</v>
      </c>
      <c r="F218" s="148" t="s">
        <v>491</v>
      </c>
      <c r="G218" s="149" t="s">
        <v>492</v>
      </c>
      <c r="H218" s="150">
        <v>2.4</v>
      </c>
      <c r="I218" s="151"/>
      <c r="J218" s="152">
        <f t="shared" si="55"/>
        <v>0</v>
      </c>
      <c r="K218" s="153"/>
      <c r="L218" s="28"/>
      <c r="M218" s="154" t="s">
        <v>1</v>
      </c>
      <c r="N218" s="115" t="s">
        <v>40</v>
      </c>
      <c r="P218" s="155">
        <f t="shared" si="56"/>
        <v>0</v>
      </c>
      <c r="Q218" s="155">
        <v>2.0000000000000001E-4</v>
      </c>
      <c r="R218" s="155">
        <f t="shared" si="57"/>
        <v>4.8000000000000001E-4</v>
      </c>
      <c r="S218" s="155">
        <v>0</v>
      </c>
      <c r="T218" s="156">
        <f t="shared" si="58"/>
        <v>0</v>
      </c>
      <c r="AR218" s="157" t="s">
        <v>229</v>
      </c>
      <c r="AT218" s="157" t="s">
        <v>163</v>
      </c>
      <c r="AU218" s="157" t="s">
        <v>84</v>
      </c>
      <c r="AY218" s="13" t="s">
        <v>160</v>
      </c>
      <c r="BE218" s="158">
        <f t="shared" si="59"/>
        <v>0</v>
      </c>
      <c r="BF218" s="158">
        <f t="shared" si="60"/>
        <v>0</v>
      </c>
      <c r="BG218" s="158">
        <f t="shared" si="61"/>
        <v>0</v>
      </c>
      <c r="BH218" s="158">
        <f t="shared" si="62"/>
        <v>0</v>
      </c>
      <c r="BI218" s="158">
        <f t="shared" si="63"/>
        <v>0</v>
      </c>
      <c r="BJ218" s="13" t="s">
        <v>82</v>
      </c>
      <c r="BK218" s="158">
        <f t="shared" si="64"/>
        <v>0</v>
      </c>
      <c r="BL218" s="13" t="s">
        <v>229</v>
      </c>
      <c r="BM218" s="157" t="s">
        <v>812</v>
      </c>
    </row>
    <row r="219" spans="2:65" s="1" customFormat="1" ht="16.5" customHeight="1" x14ac:dyDescent="0.2">
      <c r="B219" s="28"/>
      <c r="C219" s="162" t="s">
        <v>720</v>
      </c>
      <c r="D219" s="162" t="s">
        <v>322</v>
      </c>
      <c r="E219" s="163" t="s">
        <v>495</v>
      </c>
      <c r="F219" s="164" t="s">
        <v>496</v>
      </c>
      <c r="G219" s="165" t="s">
        <v>492</v>
      </c>
      <c r="H219" s="166">
        <v>2.64</v>
      </c>
      <c r="I219" s="167"/>
      <c r="J219" s="168">
        <f t="shared" si="55"/>
        <v>0</v>
      </c>
      <c r="K219" s="169"/>
      <c r="L219" s="170"/>
      <c r="M219" s="171" t="s">
        <v>1</v>
      </c>
      <c r="N219" s="172" t="s">
        <v>40</v>
      </c>
      <c r="P219" s="155">
        <f t="shared" si="56"/>
        <v>0</v>
      </c>
      <c r="Q219" s="155">
        <v>1.6000000000000001E-4</v>
      </c>
      <c r="R219" s="155">
        <f t="shared" si="57"/>
        <v>4.2240000000000008E-4</v>
      </c>
      <c r="S219" s="155">
        <v>0</v>
      </c>
      <c r="T219" s="156">
        <f t="shared" si="58"/>
        <v>0</v>
      </c>
      <c r="AR219" s="157" t="s">
        <v>295</v>
      </c>
      <c r="AT219" s="157" t="s">
        <v>322</v>
      </c>
      <c r="AU219" s="157" t="s">
        <v>84</v>
      </c>
      <c r="AY219" s="13" t="s">
        <v>160</v>
      </c>
      <c r="BE219" s="158">
        <f t="shared" si="59"/>
        <v>0</v>
      </c>
      <c r="BF219" s="158">
        <f t="shared" si="60"/>
        <v>0</v>
      </c>
      <c r="BG219" s="158">
        <f t="shared" si="61"/>
        <v>0</v>
      </c>
      <c r="BH219" s="158">
        <f t="shared" si="62"/>
        <v>0</v>
      </c>
      <c r="BI219" s="158">
        <f t="shared" si="63"/>
        <v>0</v>
      </c>
      <c r="BJ219" s="13" t="s">
        <v>82</v>
      </c>
      <c r="BK219" s="158">
        <f t="shared" si="64"/>
        <v>0</v>
      </c>
      <c r="BL219" s="13" t="s">
        <v>229</v>
      </c>
      <c r="BM219" s="157" t="s">
        <v>813</v>
      </c>
    </row>
    <row r="220" spans="2:65" s="1" customFormat="1" ht="24.15" customHeight="1" x14ac:dyDescent="0.2">
      <c r="B220" s="28"/>
      <c r="C220" s="146" t="s">
        <v>722</v>
      </c>
      <c r="D220" s="146" t="s">
        <v>163</v>
      </c>
      <c r="E220" s="147" t="s">
        <v>499</v>
      </c>
      <c r="F220" s="148" t="s">
        <v>500</v>
      </c>
      <c r="G220" s="149" t="s">
        <v>492</v>
      </c>
      <c r="H220" s="150">
        <v>21.91</v>
      </c>
      <c r="I220" s="151"/>
      <c r="J220" s="152">
        <f t="shared" si="55"/>
        <v>0</v>
      </c>
      <c r="K220" s="153"/>
      <c r="L220" s="28"/>
      <c r="M220" s="154" t="s">
        <v>1</v>
      </c>
      <c r="N220" s="115" t="s">
        <v>40</v>
      </c>
      <c r="P220" s="155">
        <f t="shared" si="56"/>
        <v>0</v>
      </c>
      <c r="Q220" s="155">
        <v>5.8399999999999999E-4</v>
      </c>
      <c r="R220" s="155">
        <f t="shared" si="57"/>
        <v>1.279544E-2</v>
      </c>
      <c r="S220" s="155">
        <v>0</v>
      </c>
      <c r="T220" s="156">
        <f t="shared" si="58"/>
        <v>0</v>
      </c>
      <c r="AR220" s="157" t="s">
        <v>229</v>
      </c>
      <c r="AT220" s="157" t="s">
        <v>163</v>
      </c>
      <c r="AU220" s="157" t="s">
        <v>84</v>
      </c>
      <c r="AY220" s="13" t="s">
        <v>160</v>
      </c>
      <c r="BE220" s="158">
        <f t="shared" si="59"/>
        <v>0</v>
      </c>
      <c r="BF220" s="158">
        <f t="shared" si="60"/>
        <v>0</v>
      </c>
      <c r="BG220" s="158">
        <f t="shared" si="61"/>
        <v>0</v>
      </c>
      <c r="BH220" s="158">
        <f t="shared" si="62"/>
        <v>0</v>
      </c>
      <c r="BI220" s="158">
        <f t="shared" si="63"/>
        <v>0</v>
      </c>
      <c r="BJ220" s="13" t="s">
        <v>82</v>
      </c>
      <c r="BK220" s="158">
        <f t="shared" si="64"/>
        <v>0</v>
      </c>
      <c r="BL220" s="13" t="s">
        <v>229</v>
      </c>
      <c r="BM220" s="157" t="s">
        <v>814</v>
      </c>
    </row>
    <row r="221" spans="2:65" s="1" customFormat="1" ht="24.15" customHeight="1" x14ac:dyDescent="0.2">
      <c r="B221" s="28"/>
      <c r="C221" s="162" t="s">
        <v>724</v>
      </c>
      <c r="D221" s="162" t="s">
        <v>322</v>
      </c>
      <c r="E221" s="163" t="s">
        <v>503</v>
      </c>
      <c r="F221" s="164" t="s">
        <v>504</v>
      </c>
      <c r="G221" s="165" t="s">
        <v>171</v>
      </c>
      <c r="H221" s="166">
        <v>4.0250000000000004</v>
      </c>
      <c r="I221" s="167"/>
      <c r="J221" s="168">
        <f t="shared" si="55"/>
        <v>0</v>
      </c>
      <c r="K221" s="169"/>
      <c r="L221" s="170"/>
      <c r="M221" s="171" t="s">
        <v>1</v>
      </c>
      <c r="N221" s="172" t="s">
        <v>40</v>
      </c>
      <c r="P221" s="155">
        <f t="shared" si="56"/>
        <v>0</v>
      </c>
      <c r="Q221" s="155">
        <v>1.7999999999999999E-2</v>
      </c>
      <c r="R221" s="155">
        <f t="shared" si="57"/>
        <v>7.2450000000000001E-2</v>
      </c>
      <c r="S221" s="155">
        <v>0</v>
      </c>
      <c r="T221" s="156">
        <f t="shared" si="58"/>
        <v>0</v>
      </c>
      <c r="AR221" s="157" t="s">
        <v>295</v>
      </c>
      <c r="AT221" s="157" t="s">
        <v>322</v>
      </c>
      <c r="AU221" s="157" t="s">
        <v>84</v>
      </c>
      <c r="AY221" s="13" t="s">
        <v>160</v>
      </c>
      <c r="BE221" s="158">
        <f t="shared" si="59"/>
        <v>0</v>
      </c>
      <c r="BF221" s="158">
        <f t="shared" si="60"/>
        <v>0</v>
      </c>
      <c r="BG221" s="158">
        <f t="shared" si="61"/>
        <v>0</v>
      </c>
      <c r="BH221" s="158">
        <f t="shared" si="62"/>
        <v>0</v>
      </c>
      <c r="BI221" s="158">
        <f t="shared" si="63"/>
        <v>0</v>
      </c>
      <c r="BJ221" s="13" t="s">
        <v>82</v>
      </c>
      <c r="BK221" s="158">
        <f t="shared" si="64"/>
        <v>0</v>
      </c>
      <c r="BL221" s="13" t="s">
        <v>229</v>
      </c>
      <c r="BM221" s="157" t="s">
        <v>815</v>
      </c>
    </row>
    <row r="222" spans="2:65" s="1" customFormat="1" ht="24.15" customHeight="1" x14ac:dyDescent="0.2">
      <c r="B222" s="28"/>
      <c r="C222" s="146" t="s">
        <v>726</v>
      </c>
      <c r="D222" s="146" t="s">
        <v>163</v>
      </c>
      <c r="E222" s="147" t="s">
        <v>507</v>
      </c>
      <c r="F222" s="148" t="s">
        <v>508</v>
      </c>
      <c r="G222" s="149" t="s">
        <v>171</v>
      </c>
      <c r="H222" s="150">
        <v>28.34</v>
      </c>
      <c r="I222" s="151"/>
      <c r="J222" s="152">
        <f t="shared" si="55"/>
        <v>0</v>
      </c>
      <c r="K222" s="153"/>
      <c r="L222" s="28"/>
      <c r="M222" s="154" t="s">
        <v>1</v>
      </c>
      <c r="N222" s="115" t="s">
        <v>40</v>
      </c>
      <c r="P222" s="155">
        <f t="shared" si="56"/>
        <v>0</v>
      </c>
      <c r="Q222" s="155">
        <v>6.3E-3</v>
      </c>
      <c r="R222" s="155">
        <f t="shared" si="57"/>
        <v>0.17854200000000001</v>
      </c>
      <c r="S222" s="155">
        <v>0</v>
      </c>
      <c r="T222" s="156">
        <f t="shared" si="58"/>
        <v>0</v>
      </c>
      <c r="AR222" s="157" t="s">
        <v>229</v>
      </c>
      <c r="AT222" s="157" t="s">
        <v>163</v>
      </c>
      <c r="AU222" s="157" t="s">
        <v>84</v>
      </c>
      <c r="AY222" s="13" t="s">
        <v>160</v>
      </c>
      <c r="BE222" s="158">
        <f t="shared" si="59"/>
        <v>0</v>
      </c>
      <c r="BF222" s="158">
        <f t="shared" si="60"/>
        <v>0</v>
      </c>
      <c r="BG222" s="158">
        <f t="shared" si="61"/>
        <v>0</v>
      </c>
      <c r="BH222" s="158">
        <f t="shared" si="62"/>
        <v>0</v>
      </c>
      <c r="BI222" s="158">
        <f t="shared" si="63"/>
        <v>0</v>
      </c>
      <c r="BJ222" s="13" t="s">
        <v>82</v>
      </c>
      <c r="BK222" s="158">
        <f t="shared" si="64"/>
        <v>0</v>
      </c>
      <c r="BL222" s="13" t="s">
        <v>229</v>
      </c>
      <c r="BM222" s="157" t="s">
        <v>816</v>
      </c>
    </row>
    <row r="223" spans="2:65" s="1" customFormat="1" ht="24.15" customHeight="1" x14ac:dyDescent="0.2">
      <c r="B223" s="28"/>
      <c r="C223" s="162" t="s">
        <v>728</v>
      </c>
      <c r="D223" s="162" t="s">
        <v>322</v>
      </c>
      <c r="E223" s="163" t="s">
        <v>503</v>
      </c>
      <c r="F223" s="164" t="s">
        <v>504</v>
      </c>
      <c r="G223" s="165" t="s">
        <v>171</v>
      </c>
      <c r="H223" s="166">
        <v>31.173999999999999</v>
      </c>
      <c r="I223" s="167"/>
      <c r="J223" s="168">
        <f t="shared" si="55"/>
        <v>0</v>
      </c>
      <c r="K223" s="169"/>
      <c r="L223" s="170"/>
      <c r="M223" s="171" t="s">
        <v>1</v>
      </c>
      <c r="N223" s="172" t="s">
        <v>40</v>
      </c>
      <c r="P223" s="155">
        <f t="shared" si="56"/>
        <v>0</v>
      </c>
      <c r="Q223" s="155">
        <v>1.7999999999999999E-2</v>
      </c>
      <c r="R223" s="155">
        <f t="shared" si="57"/>
        <v>0.56113199999999996</v>
      </c>
      <c r="S223" s="155">
        <v>0</v>
      </c>
      <c r="T223" s="156">
        <f t="shared" si="58"/>
        <v>0</v>
      </c>
      <c r="AR223" s="157" t="s">
        <v>295</v>
      </c>
      <c r="AT223" s="157" t="s">
        <v>322</v>
      </c>
      <c r="AU223" s="157" t="s">
        <v>84</v>
      </c>
      <c r="AY223" s="13" t="s">
        <v>160</v>
      </c>
      <c r="BE223" s="158">
        <f t="shared" si="59"/>
        <v>0</v>
      </c>
      <c r="BF223" s="158">
        <f t="shared" si="60"/>
        <v>0</v>
      </c>
      <c r="BG223" s="158">
        <f t="shared" si="61"/>
        <v>0</v>
      </c>
      <c r="BH223" s="158">
        <f t="shared" si="62"/>
        <v>0</v>
      </c>
      <c r="BI223" s="158">
        <f t="shared" si="63"/>
        <v>0</v>
      </c>
      <c r="BJ223" s="13" t="s">
        <v>82</v>
      </c>
      <c r="BK223" s="158">
        <f t="shared" si="64"/>
        <v>0</v>
      </c>
      <c r="BL223" s="13" t="s">
        <v>229</v>
      </c>
      <c r="BM223" s="157" t="s">
        <v>817</v>
      </c>
    </row>
    <row r="224" spans="2:65" s="1" customFormat="1" ht="24.15" customHeight="1" x14ac:dyDescent="0.2">
      <c r="B224" s="28"/>
      <c r="C224" s="146" t="s">
        <v>730</v>
      </c>
      <c r="D224" s="146" t="s">
        <v>163</v>
      </c>
      <c r="E224" s="147" t="s">
        <v>513</v>
      </c>
      <c r="F224" s="148" t="s">
        <v>514</v>
      </c>
      <c r="G224" s="149" t="s">
        <v>171</v>
      </c>
      <c r="H224" s="150">
        <v>9.23</v>
      </c>
      <c r="I224" s="151"/>
      <c r="J224" s="152">
        <f t="shared" si="55"/>
        <v>0</v>
      </c>
      <c r="K224" s="153"/>
      <c r="L224" s="28"/>
      <c r="M224" s="154" t="s">
        <v>1</v>
      </c>
      <c r="N224" s="115" t="s">
        <v>40</v>
      </c>
      <c r="P224" s="155">
        <f t="shared" si="56"/>
        <v>0</v>
      </c>
      <c r="Q224" s="155">
        <v>0</v>
      </c>
      <c r="R224" s="155">
        <f t="shared" si="57"/>
        <v>0</v>
      </c>
      <c r="S224" s="155">
        <v>0</v>
      </c>
      <c r="T224" s="156">
        <f t="shared" si="58"/>
        <v>0</v>
      </c>
      <c r="AR224" s="157" t="s">
        <v>229</v>
      </c>
      <c r="AT224" s="157" t="s">
        <v>163</v>
      </c>
      <c r="AU224" s="157" t="s">
        <v>84</v>
      </c>
      <c r="AY224" s="13" t="s">
        <v>160</v>
      </c>
      <c r="BE224" s="158">
        <f t="shared" si="59"/>
        <v>0</v>
      </c>
      <c r="BF224" s="158">
        <f t="shared" si="60"/>
        <v>0</v>
      </c>
      <c r="BG224" s="158">
        <f t="shared" si="61"/>
        <v>0</v>
      </c>
      <c r="BH224" s="158">
        <f t="shared" si="62"/>
        <v>0</v>
      </c>
      <c r="BI224" s="158">
        <f t="shared" si="63"/>
        <v>0</v>
      </c>
      <c r="BJ224" s="13" t="s">
        <v>82</v>
      </c>
      <c r="BK224" s="158">
        <f t="shared" si="64"/>
        <v>0</v>
      </c>
      <c r="BL224" s="13" t="s">
        <v>229</v>
      </c>
      <c r="BM224" s="157" t="s">
        <v>818</v>
      </c>
    </row>
    <row r="225" spans="2:65" s="1" customFormat="1" ht="24.15" customHeight="1" x14ac:dyDescent="0.2">
      <c r="B225" s="28"/>
      <c r="C225" s="146" t="s">
        <v>732</v>
      </c>
      <c r="D225" s="146" t="s">
        <v>163</v>
      </c>
      <c r="E225" s="147" t="s">
        <v>517</v>
      </c>
      <c r="F225" s="148" t="s">
        <v>518</v>
      </c>
      <c r="G225" s="149" t="s">
        <v>171</v>
      </c>
      <c r="H225" s="150">
        <v>4.68</v>
      </c>
      <c r="I225" s="151"/>
      <c r="J225" s="152">
        <f t="shared" si="55"/>
        <v>0</v>
      </c>
      <c r="K225" s="153"/>
      <c r="L225" s="28"/>
      <c r="M225" s="154" t="s">
        <v>1</v>
      </c>
      <c r="N225" s="115" t="s">
        <v>40</v>
      </c>
      <c r="P225" s="155">
        <f t="shared" si="56"/>
        <v>0</v>
      </c>
      <c r="Q225" s="155">
        <v>1.5E-3</v>
      </c>
      <c r="R225" s="155">
        <f t="shared" si="57"/>
        <v>7.0199999999999993E-3</v>
      </c>
      <c r="S225" s="155">
        <v>0</v>
      </c>
      <c r="T225" s="156">
        <f t="shared" si="58"/>
        <v>0</v>
      </c>
      <c r="AR225" s="157" t="s">
        <v>229</v>
      </c>
      <c r="AT225" s="157" t="s">
        <v>163</v>
      </c>
      <c r="AU225" s="157" t="s">
        <v>84</v>
      </c>
      <c r="AY225" s="13" t="s">
        <v>160</v>
      </c>
      <c r="BE225" s="158">
        <f t="shared" si="59"/>
        <v>0</v>
      </c>
      <c r="BF225" s="158">
        <f t="shared" si="60"/>
        <v>0</v>
      </c>
      <c r="BG225" s="158">
        <f t="shared" si="61"/>
        <v>0</v>
      </c>
      <c r="BH225" s="158">
        <f t="shared" si="62"/>
        <v>0</v>
      </c>
      <c r="BI225" s="158">
        <f t="shared" si="63"/>
        <v>0</v>
      </c>
      <c r="BJ225" s="13" t="s">
        <v>82</v>
      </c>
      <c r="BK225" s="158">
        <f t="shared" si="64"/>
        <v>0</v>
      </c>
      <c r="BL225" s="13" t="s">
        <v>229</v>
      </c>
      <c r="BM225" s="157" t="s">
        <v>819</v>
      </c>
    </row>
    <row r="226" spans="2:65" s="1" customFormat="1" ht="16.5" customHeight="1" x14ac:dyDescent="0.2">
      <c r="B226" s="28"/>
      <c r="C226" s="146" t="s">
        <v>734</v>
      </c>
      <c r="D226" s="146" t="s">
        <v>163</v>
      </c>
      <c r="E226" s="147" t="s">
        <v>521</v>
      </c>
      <c r="F226" s="148" t="s">
        <v>522</v>
      </c>
      <c r="G226" s="149" t="s">
        <v>492</v>
      </c>
      <c r="H226" s="150">
        <v>21.91</v>
      </c>
      <c r="I226" s="151"/>
      <c r="J226" s="152">
        <f t="shared" si="55"/>
        <v>0</v>
      </c>
      <c r="K226" s="153"/>
      <c r="L226" s="28"/>
      <c r="M226" s="154" t="s">
        <v>1</v>
      </c>
      <c r="N226" s="115" t="s">
        <v>40</v>
      </c>
      <c r="P226" s="155">
        <f t="shared" si="56"/>
        <v>0</v>
      </c>
      <c r="Q226" s="155">
        <v>3.0000000000000001E-5</v>
      </c>
      <c r="R226" s="155">
        <f t="shared" si="57"/>
        <v>6.5729999999999998E-4</v>
      </c>
      <c r="S226" s="155">
        <v>0</v>
      </c>
      <c r="T226" s="156">
        <f t="shared" si="58"/>
        <v>0</v>
      </c>
      <c r="AR226" s="157" t="s">
        <v>229</v>
      </c>
      <c r="AT226" s="157" t="s">
        <v>163</v>
      </c>
      <c r="AU226" s="157" t="s">
        <v>84</v>
      </c>
      <c r="AY226" s="13" t="s">
        <v>160</v>
      </c>
      <c r="BE226" s="158">
        <f t="shared" si="59"/>
        <v>0</v>
      </c>
      <c r="BF226" s="158">
        <f t="shared" si="60"/>
        <v>0</v>
      </c>
      <c r="BG226" s="158">
        <f t="shared" si="61"/>
        <v>0</v>
      </c>
      <c r="BH226" s="158">
        <f t="shared" si="62"/>
        <v>0</v>
      </c>
      <c r="BI226" s="158">
        <f t="shared" si="63"/>
        <v>0</v>
      </c>
      <c r="BJ226" s="13" t="s">
        <v>82</v>
      </c>
      <c r="BK226" s="158">
        <f t="shared" si="64"/>
        <v>0</v>
      </c>
      <c r="BL226" s="13" t="s">
        <v>229</v>
      </c>
      <c r="BM226" s="157" t="s">
        <v>820</v>
      </c>
    </row>
    <row r="227" spans="2:65" s="1" customFormat="1" ht="21.75" customHeight="1" x14ac:dyDescent="0.2">
      <c r="B227" s="28"/>
      <c r="C227" s="146" t="s">
        <v>736</v>
      </c>
      <c r="D227" s="146" t="s">
        <v>163</v>
      </c>
      <c r="E227" s="147" t="s">
        <v>525</v>
      </c>
      <c r="F227" s="148" t="s">
        <v>526</v>
      </c>
      <c r="G227" s="149" t="s">
        <v>492</v>
      </c>
      <c r="H227" s="150">
        <v>75</v>
      </c>
      <c r="I227" s="151"/>
      <c r="J227" s="152">
        <f t="shared" si="55"/>
        <v>0</v>
      </c>
      <c r="K227" s="153"/>
      <c r="L227" s="28"/>
      <c r="M227" s="154" t="s">
        <v>1</v>
      </c>
      <c r="N227" s="115" t="s">
        <v>40</v>
      </c>
      <c r="P227" s="155">
        <f t="shared" si="56"/>
        <v>0</v>
      </c>
      <c r="Q227" s="155">
        <v>0</v>
      </c>
      <c r="R227" s="155">
        <f t="shared" si="57"/>
        <v>0</v>
      </c>
      <c r="S227" s="155">
        <v>0</v>
      </c>
      <c r="T227" s="156">
        <f t="shared" si="58"/>
        <v>0</v>
      </c>
      <c r="AR227" s="157" t="s">
        <v>229</v>
      </c>
      <c r="AT227" s="157" t="s">
        <v>163</v>
      </c>
      <c r="AU227" s="157" t="s">
        <v>84</v>
      </c>
      <c r="AY227" s="13" t="s">
        <v>160</v>
      </c>
      <c r="BE227" s="158">
        <f t="shared" si="59"/>
        <v>0</v>
      </c>
      <c r="BF227" s="158">
        <f t="shared" si="60"/>
        <v>0</v>
      </c>
      <c r="BG227" s="158">
        <f t="shared" si="61"/>
        <v>0</v>
      </c>
      <c r="BH227" s="158">
        <f t="shared" si="62"/>
        <v>0</v>
      </c>
      <c r="BI227" s="158">
        <f t="shared" si="63"/>
        <v>0</v>
      </c>
      <c r="BJ227" s="13" t="s">
        <v>82</v>
      </c>
      <c r="BK227" s="158">
        <f t="shared" si="64"/>
        <v>0</v>
      </c>
      <c r="BL227" s="13" t="s">
        <v>229</v>
      </c>
      <c r="BM227" s="157" t="s">
        <v>821</v>
      </c>
    </row>
    <row r="228" spans="2:65" s="1" customFormat="1" ht="16.5" customHeight="1" x14ac:dyDescent="0.2">
      <c r="B228" s="28"/>
      <c r="C228" s="146" t="s">
        <v>375</v>
      </c>
      <c r="D228" s="146" t="s">
        <v>163</v>
      </c>
      <c r="E228" s="147" t="s">
        <v>529</v>
      </c>
      <c r="F228" s="148" t="s">
        <v>530</v>
      </c>
      <c r="G228" s="149" t="s">
        <v>166</v>
      </c>
      <c r="H228" s="150">
        <v>5</v>
      </c>
      <c r="I228" s="151"/>
      <c r="J228" s="152">
        <f t="shared" si="55"/>
        <v>0</v>
      </c>
      <c r="K228" s="153"/>
      <c r="L228" s="28"/>
      <c r="M228" s="154" t="s">
        <v>1</v>
      </c>
      <c r="N228" s="115" t="s">
        <v>40</v>
      </c>
      <c r="P228" s="155">
        <f t="shared" si="56"/>
        <v>0</v>
      </c>
      <c r="Q228" s="155">
        <v>2.1000000000000001E-4</v>
      </c>
      <c r="R228" s="155">
        <f t="shared" si="57"/>
        <v>1.0500000000000002E-3</v>
      </c>
      <c r="S228" s="155">
        <v>0</v>
      </c>
      <c r="T228" s="156">
        <f t="shared" si="58"/>
        <v>0</v>
      </c>
      <c r="AR228" s="157" t="s">
        <v>229</v>
      </c>
      <c r="AT228" s="157" t="s">
        <v>163</v>
      </c>
      <c r="AU228" s="157" t="s">
        <v>84</v>
      </c>
      <c r="AY228" s="13" t="s">
        <v>160</v>
      </c>
      <c r="BE228" s="158">
        <f t="shared" si="59"/>
        <v>0</v>
      </c>
      <c r="BF228" s="158">
        <f t="shared" si="60"/>
        <v>0</v>
      </c>
      <c r="BG228" s="158">
        <f t="shared" si="61"/>
        <v>0</v>
      </c>
      <c r="BH228" s="158">
        <f t="shared" si="62"/>
        <v>0</v>
      </c>
      <c r="BI228" s="158">
        <f t="shared" si="63"/>
        <v>0</v>
      </c>
      <c r="BJ228" s="13" t="s">
        <v>82</v>
      </c>
      <c r="BK228" s="158">
        <f t="shared" si="64"/>
        <v>0</v>
      </c>
      <c r="BL228" s="13" t="s">
        <v>229</v>
      </c>
      <c r="BM228" s="157" t="s">
        <v>822</v>
      </c>
    </row>
    <row r="229" spans="2:65" s="1" customFormat="1" ht="16.5" customHeight="1" x14ac:dyDescent="0.2">
      <c r="B229" s="28"/>
      <c r="C229" s="146" t="s">
        <v>379</v>
      </c>
      <c r="D229" s="146" t="s">
        <v>163</v>
      </c>
      <c r="E229" s="147" t="s">
        <v>823</v>
      </c>
      <c r="F229" s="148" t="s">
        <v>824</v>
      </c>
      <c r="G229" s="149" t="s">
        <v>166</v>
      </c>
      <c r="H229" s="150">
        <v>1</v>
      </c>
      <c r="I229" s="151"/>
      <c r="J229" s="152">
        <f t="shared" si="55"/>
        <v>0</v>
      </c>
      <c r="K229" s="153"/>
      <c r="L229" s="28"/>
      <c r="M229" s="154" t="s">
        <v>1</v>
      </c>
      <c r="N229" s="115" t="s">
        <v>40</v>
      </c>
      <c r="P229" s="155">
        <f t="shared" si="56"/>
        <v>0</v>
      </c>
      <c r="Q229" s="155">
        <v>2.0000000000000001E-4</v>
      </c>
      <c r="R229" s="155">
        <f t="shared" si="57"/>
        <v>2.0000000000000001E-4</v>
      </c>
      <c r="S229" s="155">
        <v>0</v>
      </c>
      <c r="T229" s="156">
        <f t="shared" si="58"/>
        <v>0</v>
      </c>
      <c r="AR229" s="157" t="s">
        <v>229</v>
      </c>
      <c r="AT229" s="157" t="s">
        <v>163</v>
      </c>
      <c r="AU229" s="157" t="s">
        <v>84</v>
      </c>
      <c r="AY229" s="13" t="s">
        <v>160</v>
      </c>
      <c r="BE229" s="158">
        <f t="shared" si="59"/>
        <v>0</v>
      </c>
      <c r="BF229" s="158">
        <f t="shared" si="60"/>
        <v>0</v>
      </c>
      <c r="BG229" s="158">
        <f t="shared" si="61"/>
        <v>0</v>
      </c>
      <c r="BH229" s="158">
        <f t="shared" si="62"/>
        <v>0</v>
      </c>
      <c r="BI229" s="158">
        <f t="shared" si="63"/>
        <v>0</v>
      </c>
      <c r="BJ229" s="13" t="s">
        <v>82</v>
      </c>
      <c r="BK229" s="158">
        <f t="shared" si="64"/>
        <v>0</v>
      </c>
      <c r="BL229" s="13" t="s">
        <v>229</v>
      </c>
      <c r="BM229" s="157" t="s">
        <v>825</v>
      </c>
    </row>
    <row r="230" spans="2:65" s="1" customFormat="1" ht="16.5" customHeight="1" x14ac:dyDescent="0.2">
      <c r="B230" s="28"/>
      <c r="C230" s="146" t="s">
        <v>383</v>
      </c>
      <c r="D230" s="146" t="s">
        <v>163</v>
      </c>
      <c r="E230" s="147" t="s">
        <v>533</v>
      </c>
      <c r="F230" s="148" t="s">
        <v>534</v>
      </c>
      <c r="G230" s="149" t="s">
        <v>492</v>
      </c>
      <c r="H230" s="150">
        <v>8.8000000000000007</v>
      </c>
      <c r="I230" s="151"/>
      <c r="J230" s="152">
        <f t="shared" si="55"/>
        <v>0</v>
      </c>
      <c r="K230" s="153"/>
      <c r="L230" s="28"/>
      <c r="M230" s="154" t="s">
        <v>1</v>
      </c>
      <c r="N230" s="115" t="s">
        <v>40</v>
      </c>
      <c r="P230" s="155">
        <f t="shared" si="56"/>
        <v>0</v>
      </c>
      <c r="Q230" s="155">
        <v>3.2200000000000002E-4</v>
      </c>
      <c r="R230" s="155">
        <f t="shared" si="57"/>
        <v>2.8336000000000004E-3</v>
      </c>
      <c r="S230" s="155">
        <v>0</v>
      </c>
      <c r="T230" s="156">
        <f t="shared" si="58"/>
        <v>0</v>
      </c>
      <c r="AR230" s="157" t="s">
        <v>229</v>
      </c>
      <c r="AT230" s="157" t="s">
        <v>163</v>
      </c>
      <c r="AU230" s="157" t="s">
        <v>84</v>
      </c>
      <c r="AY230" s="13" t="s">
        <v>160</v>
      </c>
      <c r="BE230" s="158">
        <f t="shared" si="59"/>
        <v>0</v>
      </c>
      <c r="BF230" s="158">
        <f t="shared" si="60"/>
        <v>0</v>
      </c>
      <c r="BG230" s="158">
        <f t="shared" si="61"/>
        <v>0</v>
      </c>
      <c r="BH230" s="158">
        <f t="shared" si="62"/>
        <v>0</v>
      </c>
      <c r="BI230" s="158">
        <f t="shared" si="63"/>
        <v>0</v>
      </c>
      <c r="BJ230" s="13" t="s">
        <v>82</v>
      </c>
      <c r="BK230" s="158">
        <f t="shared" si="64"/>
        <v>0</v>
      </c>
      <c r="BL230" s="13" t="s">
        <v>229</v>
      </c>
      <c r="BM230" s="157" t="s">
        <v>826</v>
      </c>
    </row>
    <row r="231" spans="2:65" s="1" customFormat="1" ht="24.15" customHeight="1" x14ac:dyDescent="0.2">
      <c r="B231" s="28"/>
      <c r="C231" s="146" t="s">
        <v>403</v>
      </c>
      <c r="D231" s="146" t="s">
        <v>163</v>
      </c>
      <c r="E231" s="147" t="s">
        <v>537</v>
      </c>
      <c r="F231" s="148" t="s">
        <v>538</v>
      </c>
      <c r="G231" s="149" t="s">
        <v>171</v>
      </c>
      <c r="H231" s="150">
        <v>28.34</v>
      </c>
      <c r="I231" s="151"/>
      <c r="J231" s="152">
        <f t="shared" si="55"/>
        <v>0</v>
      </c>
      <c r="K231" s="153"/>
      <c r="L231" s="28"/>
      <c r="M231" s="154" t="s">
        <v>1</v>
      </c>
      <c r="N231" s="115" t="s">
        <v>40</v>
      </c>
      <c r="P231" s="155">
        <f t="shared" si="56"/>
        <v>0</v>
      </c>
      <c r="Q231" s="155">
        <v>4.5000000000000003E-5</v>
      </c>
      <c r="R231" s="155">
        <f t="shared" si="57"/>
        <v>1.2753E-3</v>
      </c>
      <c r="S231" s="155">
        <v>0</v>
      </c>
      <c r="T231" s="156">
        <f t="shared" si="58"/>
        <v>0</v>
      </c>
      <c r="AR231" s="157" t="s">
        <v>229</v>
      </c>
      <c r="AT231" s="157" t="s">
        <v>163</v>
      </c>
      <c r="AU231" s="157" t="s">
        <v>84</v>
      </c>
      <c r="AY231" s="13" t="s">
        <v>160</v>
      </c>
      <c r="BE231" s="158">
        <f t="shared" si="59"/>
        <v>0</v>
      </c>
      <c r="BF231" s="158">
        <f t="shared" si="60"/>
        <v>0</v>
      </c>
      <c r="BG231" s="158">
        <f t="shared" si="61"/>
        <v>0</v>
      </c>
      <c r="BH231" s="158">
        <f t="shared" si="62"/>
        <v>0</v>
      </c>
      <c r="BI231" s="158">
        <f t="shared" si="63"/>
        <v>0</v>
      </c>
      <c r="BJ231" s="13" t="s">
        <v>82</v>
      </c>
      <c r="BK231" s="158">
        <f t="shared" si="64"/>
        <v>0</v>
      </c>
      <c r="BL231" s="13" t="s">
        <v>229</v>
      </c>
      <c r="BM231" s="157" t="s">
        <v>827</v>
      </c>
    </row>
    <row r="232" spans="2:65" s="1" customFormat="1" ht="24.15" customHeight="1" x14ac:dyDescent="0.2">
      <c r="B232" s="28"/>
      <c r="C232" s="146" t="s">
        <v>407</v>
      </c>
      <c r="D232" s="146" t="s">
        <v>163</v>
      </c>
      <c r="E232" s="147" t="s">
        <v>541</v>
      </c>
      <c r="F232" s="148" t="s">
        <v>542</v>
      </c>
      <c r="G232" s="149" t="s">
        <v>218</v>
      </c>
      <c r="H232" s="150">
        <v>1.0620000000000001</v>
      </c>
      <c r="I232" s="151"/>
      <c r="J232" s="152">
        <f t="shared" si="55"/>
        <v>0</v>
      </c>
      <c r="K232" s="153"/>
      <c r="L232" s="28"/>
      <c r="M232" s="154" t="s">
        <v>1</v>
      </c>
      <c r="N232" s="115" t="s">
        <v>40</v>
      </c>
      <c r="P232" s="155">
        <f t="shared" si="56"/>
        <v>0</v>
      </c>
      <c r="Q232" s="155">
        <v>0</v>
      </c>
      <c r="R232" s="155">
        <f t="shared" si="57"/>
        <v>0</v>
      </c>
      <c r="S232" s="155">
        <v>0</v>
      </c>
      <c r="T232" s="156">
        <f t="shared" si="58"/>
        <v>0</v>
      </c>
      <c r="AR232" s="157" t="s">
        <v>229</v>
      </c>
      <c r="AT232" s="157" t="s">
        <v>163</v>
      </c>
      <c r="AU232" s="157" t="s">
        <v>84</v>
      </c>
      <c r="AY232" s="13" t="s">
        <v>160</v>
      </c>
      <c r="BE232" s="158">
        <f t="shared" si="59"/>
        <v>0</v>
      </c>
      <c r="BF232" s="158">
        <f t="shared" si="60"/>
        <v>0</v>
      </c>
      <c r="BG232" s="158">
        <f t="shared" si="61"/>
        <v>0</v>
      </c>
      <c r="BH232" s="158">
        <f t="shared" si="62"/>
        <v>0</v>
      </c>
      <c r="BI232" s="158">
        <f t="shared" si="63"/>
        <v>0</v>
      </c>
      <c r="BJ232" s="13" t="s">
        <v>82</v>
      </c>
      <c r="BK232" s="158">
        <f t="shared" si="64"/>
        <v>0</v>
      </c>
      <c r="BL232" s="13" t="s">
        <v>229</v>
      </c>
      <c r="BM232" s="157" t="s">
        <v>828</v>
      </c>
    </row>
    <row r="233" spans="2:65" s="1" customFormat="1" ht="24.15" customHeight="1" x14ac:dyDescent="0.2">
      <c r="B233" s="28"/>
      <c r="C233" s="146" t="s">
        <v>411</v>
      </c>
      <c r="D233" s="146" t="s">
        <v>163</v>
      </c>
      <c r="E233" s="147" t="s">
        <v>545</v>
      </c>
      <c r="F233" s="148" t="s">
        <v>546</v>
      </c>
      <c r="G233" s="149" t="s">
        <v>218</v>
      </c>
      <c r="H233" s="150">
        <v>1.0620000000000001</v>
      </c>
      <c r="I233" s="151"/>
      <c r="J233" s="152">
        <f t="shared" si="55"/>
        <v>0</v>
      </c>
      <c r="K233" s="153"/>
      <c r="L233" s="28"/>
      <c r="M233" s="154" t="s">
        <v>1</v>
      </c>
      <c r="N233" s="115" t="s">
        <v>40</v>
      </c>
      <c r="P233" s="155">
        <f t="shared" si="56"/>
        <v>0</v>
      </c>
      <c r="Q233" s="155">
        <v>0</v>
      </c>
      <c r="R233" s="155">
        <f t="shared" si="57"/>
        <v>0</v>
      </c>
      <c r="S233" s="155">
        <v>0</v>
      </c>
      <c r="T233" s="156">
        <f t="shared" si="58"/>
        <v>0</v>
      </c>
      <c r="AR233" s="157" t="s">
        <v>229</v>
      </c>
      <c r="AT233" s="157" t="s">
        <v>163</v>
      </c>
      <c r="AU233" s="157" t="s">
        <v>84</v>
      </c>
      <c r="AY233" s="13" t="s">
        <v>160</v>
      </c>
      <c r="BE233" s="158">
        <f t="shared" si="59"/>
        <v>0</v>
      </c>
      <c r="BF233" s="158">
        <f t="shared" si="60"/>
        <v>0</v>
      </c>
      <c r="BG233" s="158">
        <f t="shared" si="61"/>
        <v>0</v>
      </c>
      <c r="BH233" s="158">
        <f t="shared" si="62"/>
        <v>0</v>
      </c>
      <c r="BI233" s="158">
        <f t="shared" si="63"/>
        <v>0</v>
      </c>
      <c r="BJ233" s="13" t="s">
        <v>82</v>
      </c>
      <c r="BK233" s="158">
        <f t="shared" si="64"/>
        <v>0</v>
      </c>
      <c r="BL233" s="13" t="s">
        <v>229</v>
      </c>
      <c r="BM233" s="157" t="s">
        <v>829</v>
      </c>
    </row>
    <row r="234" spans="2:65" s="11" customFormat="1" ht="22.75" customHeight="1" x14ac:dyDescent="0.25">
      <c r="B234" s="134"/>
      <c r="D234" s="135" t="s">
        <v>74</v>
      </c>
      <c r="E234" s="144" t="s">
        <v>548</v>
      </c>
      <c r="F234" s="144" t="s">
        <v>549</v>
      </c>
      <c r="I234" s="137"/>
      <c r="J234" s="145">
        <f>BK234</f>
        <v>0</v>
      </c>
      <c r="L234" s="134"/>
      <c r="M234" s="139"/>
      <c r="P234" s="140">
        <f>SUM(P235:P245)</f>
        <v>0</v>
      </c>
      <c r="R234" s="140">
        <f>SUM(R235:R245)</f>
        <v>0.32072500000000004</v>
      </c>
      <c r="T234" s="141">
        <f>SUM(T235:T245)</f>
        <v>0</v>
      </c>
      <c r="AR234" s="135" t="s">
        <v>84</v>
      </c>
      <c r="AT234" s="142" t="s">
        <v>74</v>
      </c>
      <c r="AU234" s="142" t="s">
        <v>82</v>
      </c>
      <c r="AY234" s="135" t="s">
        <v>160</v>
      </c>
      <c r="BK234" s="143">
        <f>SUM(BK235:BK245)</f>
        <v>0</v>
      </c>
    </row>
    <row r="235" spans="2:65" s="1" customFormat="1" ht="16.5" customHeight="1" x14ac:dyDescent="0.2">
      <c r="B235" s="28"/>
      <c r="C235" s="146" t="s">
        <v>415</v>
      </c>
      <c r="D235" s="146" t="s">
        <v>163</v>
      </c>
      <c r="E235" s="147" t="s">
        <v>551</v>
      </c>
      <c r="F235" s="148" t="s">
        <v>552</v>
      </c>
      <c r="G235" s="149" t="s">
        <v>171</v>
      </c>
      <c r="H235" s="150">
        <v>16</v>
      </c>
      <c r="I235" s="151"/>
      <c r="J235" s="152">
        <f t="shared" ref="J235:J245" si="65">ROUND(I235*H235,2)</f>
        <v>0</v>
      </c>
      <c r="K235" s="153"/>
      <c r="L235" s="28"/>
      <c r="M235" s="154" t="s">
        <v>1</v>
      </c>
      <c r="N235" s="115" t="s">
        <v>40</v>
      </c>
      <c r="P235" s="155">
        <f t="shared" ref="P235:P245" si="66">O235*H235</f>
        <v>0</v>
      </c>
      <c r="Q235" s="155">
        <v>0</v>
      </c>
      <c r="R235" s="155">
        <f t="shared" ref="R235:R245" si="67">Q235*H235</f>
        <v>0</v>
      </c>
      <c r="S235" s="155">
        <v>0</v>
      </c>
      <c r="T235" s="156">
        <f t="shared" ref="T235:T245" si="68">S235*H235</f>
        <v>0</v>
      </c>
      <c r="AR235" s="157" t="s">
        <v>229</v>
      </c>
      <c r="AT235" s="157" t="s">
        <v>163</v>
      </c>
      <c r="AU235" s="157" t="s">
        <v>84</v>
      </c>
      <c r="AY235" s="13" t="s">
        <v>160</v>
      </c>
      <c r="BE235" s="158">
        <f t="shared" ref="BE235:BE245" si="69">IF(N235="základní",J235,0)</f>
        <v>0</v>
      </c>
      <c r="BF235" s="158">
        <f t="shared" ref="BF235:BF245" si="70">IF(N235="snížená",J235,0)</f>
        <v>0</v>
      </c>
      <c r="BG235" s="158">
        <f t="shared" ref="BG235:BG245" si="71">IF(N235="zákl. přenesená",J235,0)</f>
        <v>0</v>
      </c>
      <c r="BH235" s="158">
        <f t="shared" ref="BH235:BH245" si="72">IF(N235="sníž. přenesená",J235,0)</f>
        <v>0</v>
      </c>
      <c r="BI235" s="158">
        <f t="shared" ref="BI235:BI245" si="73">IF(N235="nulová",J235,0)</f>
        <v>0</v>
      </c>
      <c r="BJ235" s="13" t="s">
        <v>82</v>
      </c>
      <c r="BK235" s="158">
        <f t="shared" ref="BK235:BK245" si="74">ROUND(I235*H235,2)</f>
        <v>0</v>
      </c>
      <c r="BL235" s="13" t="s">
        <v>229</v>
      </c>
      <c r="BM235" s="157" t="s">
        <v>830</v>
      </c>
    </row>
    <row r="236" spans="2:65" s="1" customFormat="1" ht="16.5" customHeight="1" x14ac:dyDescent="0.2">
      <c r="B236" s="28"/>
      <c r="C236" s="146" t="s">
        <v>419</v>
      </c>
      <c r="D236" s="146" t="s">
        <v>163</v>
      </c>
      <c r="E236" s="147" t="s">
        <v>555</v>
      </c>
      <c r="F236" s="148" t="s">
        <v>556</v>
      </c>
      <c r="G236" s="149" t="s">
        <v>171</v>
      </c>
      <c r="H236" s="150">
        <v>16</v>
      </c>
      <c r="I236" s="151"/>
      <c r="J236" s="152">
        <f t="shared" si="65"/>
        <v>0</v>
      </c>
      <c r="K236" s="153"/>
      <c r="L236" s="28"/>
      <c r="M236" s="154" t="s">
        <v>1</v>
      </c>
      <c r="N236" s="115" t="s">
        <v>40</v>
      </c>
      <c r="P236" s="155">
        <f t="shared" si="66"/>
        <v>0</v>
      </c>
      <c r="Q236" s="155">
        <v>2.9999999999999997E-4</v>
      </c>
      <c r="R236" s="155">
        <f t="shared" si="67"/>
        <v>4.7999999999999996E-3</v>
      </c>
      <c r="S236" s="155">
        <v>0</v>
      </c>
      <c r="T236" s="156">
        <f t="shared" si="68"/>
        <v>0</v>
      </c>
      <c r="AR236" s="157" t="s">
        <v>229</v>
      </c>
      <c r="AT236" s="157" t="s">
        <v>163</v>
      </c>
      <c r="AU236" s="157" t="s">
        <v>84</v>
      </c>
      <c r="AY236" s="13" t="s">
        <v>160</v>
      </c>
      <c r="BE236" s="158">
        <f t="shared" si="69"/>
        <v>0</v>
      </c>
      <c r="BF236" s="158">
        <f t="shared" si="70"/>
        <v>0</v>
      </c>
      <c r="BG236" s="158">
        <f t="shared" si="71"/>
        <v>0</v>
      </c>
      <c r="BH236" s="158">
        <f t="shared" si="72"/>
        <v>0</v>
      </c>
      <c r="BI236" s="158">
        <f t="shared" si="73"/>
        <v>0</v>
      </c>
      <c r="BJ236" s="13" t="s">
        <v>82</v>
      </c>
      <c r="BK236" s="158">
        <f t="shared" si="74"/>
        <v>0</v>
      </c>
      <c r="BL236" s="13" t="s">
        <v>229</v>
      </c>
      <c r="BM236" s="157" t="s">
        <v>831</v>
      </c>
    </row>
    <row r="237" spans="2:65" s="1" customFormat="1" ht="24.15" customHeight="1" x14ac:dyDescent="0.2">
      <c r="B237" s="28"/>
      <c r="C237" s="146" t="s">
        <v>423</v>
      </c>
      <c r="D237" s="146" t="s">
        <v>163</v>
      </c>
      <c r="E237" s="147" t="s">
        <v>559</v>
      </c>
      <c r="F237" s="148" t="s">
        <v>560</v>
      </c>
      <c r="G237" s="149" t="s">
        <v>171</v>
      </c>
      <c r="H237" s="150">
        <v>3.6</v>
      </c>
      <c r="I237" s="151"/>
      <c r="J237" s="152">
        <f t="shared" si="65"/>
        <v>0</v>
      </c>
      <c r="K237" s="153"/>
      <c r="L237" s="28"/>
      <c r="M237" s="154" t="s">
        <v>1</v>
      </c>
      <c r="N237" s="115" t="s">
        <v>40</v>
      </c>
      <c r="P237" s="155">
        <f t="shared" si="66"/>
        <v>0</v>
      </c>
      <c r="Q237" s="155">
        <v>1.5E-3</v>
      </c>
      <c r="R237" s="155">
        <f t="shared" si="67"/>
        <v>5.4000000000000003E-3</v>
      </c>
      <c r="S237" s="155">
        <v>0</v>
      </c>
      <c r="T237" s="156">
        <f t="shared" si="68"/>
        <v>0</v>
      </c>
      <c r="AR237" s="157" t="s">
        <v>229</v>
      </c>
      <c r="AT237" s="157" t="s">
        <v>163</v>
      </c>
      <c r="AU237" s="157" t="s">
        <v>84</v>
      </c>
      <c r="AY237" s="13" t="s">
        <v>160</v>
      </c>
      <c r="BE237" s="158">
        <f t="shared" si="69"/>
        <v>0</v>
      </c>
      <c r="BF237" s="158">
        <f t="shared" si="70"/>
        <v>0</v>
      </c>
      <c r="BG237" s="158">
        <f t="shared" si="71"/>
        <v>0</v>
      </c>
      <c r="BH237" s="158">
        <f t="shared" si="72"/>
        <v>0</v>
      </c>
      <c r="BI237" s="158">
        <f t="shared" si="73"/>
        <v>0</v>
      </c>
      <c r="BJ237" s="13" t="s">
        <v>82</v>
      </c>
      <c r="BK237" s="158">
        <f t="shared" si="74"/>
        <v>0</v>
      </c>
      <c r="BL237" s="13" t="s">
        <v>229</v>
      </c>
      <c r="BM237" s="157" t="s">
        <v>832</v>
      </c>
    </row>
    <row r="238" spans="2:65" s="1" customFormat="1" ht="33" customHeight="1" x14ac:dyDescent="0.2">
      <c r="B238" s="28"/>
      <c r="C238" s="146" t="s">
        <v>427</v>
      </c>
      <c r="D238" s="146" t="s">
        <v>163</v>
      </c>
      <c r="E238" s="147" t="s">
        <v>567</v>
      </c>
      <c r="F238" s="148" t="s">
        <v>568</v>
      </c>
      <c r="G238" s="149" t="s">
        <v>171</v>
      </c>
      <c r="H238" s="150">
        <v>16</v>
      </c>
      <c r="I238" s="151"/>
      <c r="J238" s="152">
        <f t="shared" si="65"/>
        <v>0</v>
      </c>
      <c r="K238" s="153"/>
      <c r="L238" s="28"/>
      <c r="M238" s="154" t="s">
        <v>1</v>
      </c>
      <c r="N238" s="115" t="s">
        <v>40</v>
      </c>
      <c r="P238" s="155">
        <f t="shared" si="66"/>
        <v>0</v>
      </c>
      <c r="Q238" s="155">
        <v>5.1999999999999998E-3</v>
      </c>
      <c r="R238" s="155">
        <f t="shared" si="67"/>
        <v>8.3199999999999996E-2</v>
      </c>
      <c r="S238" s="155">
        <v>0</v>
      </c>
      <c r="T238" s="156">
        <f t="shared" si="68"/>
        <v>0</v>
      </c>
      <c r="AR238" s="157" t="s">
        <v>229</v>
      </c>
      <c r="AT238" s="157" t="s">
        <v>163</v>
      </c>
      <c r="AU238" s="157" t="s">
        <v>84</v>
      </c>
      <c r="AY238" s="13" t="s">
        <v>160</v>
      </c>
      <c r="BE238" s="158">
        <f t="shared" si="69"/>
        <v>0</v>
      </c>
      <c r="BF238" s="158">
        <f t="shared" si="70"/>
        <v>0</v>
      </c>
      <c r="BG238" s="158">
        <f t="shared" si="71"/>
        <v>0</v>
      </c>
      <c r="BH238" s="158">
        <f t="shared" si="72"/>
        <v>0</v>
      </c>
      <c r="BI238" s="158">
        <f t="shared" si="73"/>
        <v>0</v>
      </c>
      <c r="BJ238" s="13" t="s">
        <v>82</v>
      </c>
      <c r="BK238" s="158">
        <f t="shared" si="74"/>
        <v>0</v>
      </c>
      <c r="BL238" s="13" t="s">
        <v>229</v>
      </c>
      <c r="BM238" s="157" t="s">
        <v>833</v>
      </c>
    </row>
    <row r="239" spans="2:65" s="1" customFormat="1" ht="16.5" customHeight="1" x14ac:dyDescent="0.2">
      <c r="B239" s="28"/>
      <c r="C239" s="162" t="s">
        <v>451</v>
      </c>
      <c r="D239" s="162" t="s">
        <v>322</v>
      </c>
      <c r="E239" s="163" t="s">
        <v>571</v>
      </c>
      <c r="F239" s="164" t="s">
        <v>572</v>
      </c>
      <c r="G239" s="165" t="s">
        <v>171</v>
      </c>
      <c r="H239" s="166">
        <v>17.600000000000001</v>
      </c>
      <c r="I239" s="167"/>
      <c r="J239" s="168">
        <f t="shared" si="65"/>
        <v>0</v>
      </c>
      <c r="K239" s="169"/>
      <c r="L239" s="170"/>
      <c r="M239" s="171" t="s">
        <v>1</v>
      </c>
      <c r="N239" s="172" t="s">
        <v>40</v>
      </c>
      <c r="P239" s="155">
        <f t="shared" si="66"/>
        <v>0</v>
      </c>
      <c r="Q239" s="155">
        <v>1.26E-2</v>
      </c>
      <c r="R239" s="155">
        <f t="shared" si="67"/>
        <v>0.22176000000000001</v>
      </c>
      <c r="S239" s="155">
        <v>0</v>
      </c>
      <c r="T239" s="156">
        <f t="shared" si="68"/>
        <v>0</v>
      </c>
      <c r="AR239" s="157" t="s">
        <v>295</v>
      </c>
      <c r="AT239" s="157" t="s">
        <v>322</v>
      </c>
      <c r="AU239" s="157" t="s">
        <v>84</v>
      </c>
      <c r="AY239" s="13" t="s">
        <v>160</v>
      </c>
      <c r="BE239" s="158">
        <f t="shared" si="69"/>
        <v>0</v>
      </c>
      <c r="BF239" s="158">
        <f t="shared" si="70"/>
        <v>0</v>
      </c>
      <c r="BG239" s="158">
        <f t="shared" si="71"/>
        <v>0</v>
      </c>
      <c r="BH239" s="158">
        <f t="shared" si="72"/>
        <v>0</v>
      </c>
      <c r="BI239" s="158">
        <f t="shared" si="73"/>
        <v>0</v>
      </c>
      <c r="BJ239" s="13" t="s">
        <v>82</v>
      </c>
      <c r="BK239" s="158">
        <f t="shared" si="74"/>
        <v>0</v>
      </c>
      <c r="BL239" s="13" t="s">
        <v>229</v>
      </c>
      <c r="BM239" s="157" t="s">
        <v>834</v>
      </c>
    </row>
    <row r="240" spans="2:65" s="1" customFormat="1" ht="21.75" customHeight="1" x14ac:dyDescent="0.2">
      <c r="B240" s="28"/>
      <c r="C240" s="146" t="s">
        <v>455</v>
      </c>
      <c r="D240" s="146" t="s">
        <v>163</v>
      </c>
      <c r="E240" s="147" t="s">
        <v>835</v>
      </c>
      <c r="F240" s="148" t="s">
        <v>836</v>
      </c>
      <c r="G240" s="149" t="s">
        <v>492</v>
      </c>
      <c r="H240" s="150">
        <v>1.1000000000000001</v>
      </c>
      <c r="I240" s="151"/>
      <c r="J240" s="152">
        <f t="shared" si="65"/>
        <v>0</v>
      </c>
      <c r="K240" s="153"/>
      <c r="L240" s="28"/>
      <c r="M240" s="154" t="s">
        <v>1</v>
      </c>
      <c r="N240" s="115" t="s">
        <v>40</v>
      </c>
      <c r="P240" s="155">
        <f t="shared" si="66"/>
        <v>0</v>
      </c>
      <c r="Q240" s="155">
        <v>5.5000000000000003E-4</v>
      </c>
      <c r="R240" s="155">
        <f t="shared" si="67"/>
        <v>6.0500000000000007E-4</v>
      </c>
      <c r="S240" s="155">
        <v>0</v>
      </c>
      <c r="T240" s="156">
        <f t="shared" si="68"/>
        <v>0</v>
      </c>
      <c r="AR240" s="157" t="s">
        <v>229</v>
      </c>
      <c r="AT240" s="157" t="s">
        <v>163</v>
      </c>
      <c r="AU240" s="157" t="s">
        <v>84</v>
      </c>
      <c r="AY240" s="13" t="s">
        <v>160</v>
      </c>
      <c r="BE240" s="158">
        <f t="shared" si="69"/>
        <v>0</v>
      </c>
      <c r="BF240" s="158">
        <f t="shared" si="70"/>
        <v>0</v>
      </c>
      <c r="BG240" s="158">
        <f t="shared" si="71"/>
        <v>0</v>
      </c>
      <c r="BH240" s="158">
        <f t="shared" si="72"/>
        <v>0</v>
      </c>
      <c r="BI240" s="158">
        <f t="shared" si="73"/>
        <v>0</v>
      </c>
      <c r="BJ240" s="13" t="s">
        <v>82</v>
      </c>
      <c r="BK240" s="158">
        <f t="shared" si="74"/>
        <v>0</v>
      </c>
      <c r="BL240" s="13" t="s">
        <v>229</v>
      </c>
      <c r="BM240" s="157" t="s">
        <v>837</v>
      </c>
    </row>
    <row r="241" spans="2:65" s="1" customFormat="1" ht="21.75" customHeight="1" x14ac:dyDescent="0.2">
      <c r="B241" s="28"/>
      <c r="C241" s="146" t="s">
        <v>459</v>
      </c>
      <c r="D241" s="146" t="s">
        <v>163</v>
      </c>
      <c r="E241" s="147" t="s">
        <v>575</v>
      </c>
      <c r="F241" s="148" t="s">
        <v>576</v>
      </c>
      <c r="G241" s="149" t="s">
        <v>492</v>
      </c>
      <c r="H241" s="150">
        <v>8</v>
      </c>
      <c r="I241" s="151"/>
      <c r="J241" s="152">
        <f t="shared" si="65"/>
        <v>0</v>
      </c>
      <c r="K241" s="153"/>
      <c r="L241" s="28"/>
      <c r="M241" s="154" t="s">
        <v>1</v>
      </c>
      <c r="N241" s="115" t="s">
        <v>40</v>
      </c>
      <c r="P241" s="155">
        <f t="shared" si="66"/>
        <v>0</v>
      </c>
      <c r="Q241" s="155">
        <v>5.0000000000000001E-4</v>
      </c>
      <c r="R241" s="155">
        <f t="shared" si="67"/>
        <v>4.0000000000000001E-3</v>
      </c>
      <c r="S241" s="155">
        <v>0</v>
      </c>
      <c r="T241" s="156">
        <f t="shared" si="68"/>
        <v>0</v>
      </c>
      <c r="AR241" s="157" t="s">
        <v>229</v>
      </c>
      <c r="AT241" s="157" t="s">
        <v>163</v>
      </c>
      <c r="AU241" s="157" t="s">
        <v>84</v>
      </c>
      <c r="AY241" s="13" t="s">
        <v>160</v>
      </c>
      <c r="BE241" s="158">
        <f t="shared" si="69"/>
        <v>0</v>
      </c>
      <c r="BF241" s="158">
        <f t="shared" si="70"/>
        <v>0</v>
      </c>
      <c r="BG241" s="158">
        <f t="shared" si="71"/>
        <v>0</v>
      </c>
      <c r="BH241" s="158">
        <f t="shared" si="72"/>
        <v>0</v>
      </c>
      <c r="BI241" s="158">
        <f t="shared" si="73"/>
        <v>0</v>
      </c>
      <c r="BJ241" s="13" t="s">
        <v>82</v>
      </c>
      <c r="BK241" s="158">
        <f t="shared" si="74"/>
        <v>0</v>
      </c>
      <c r="BL241" s="13" t="s">
        <v>229</v>
      </c>
      <c r="BM241" s="157" t="s">
        <v>838</v>
      </c>
    </row>
    <row r="242" spans="2:65" s="1" customFormat="1" ht="16.5" customHeight="1" x14ac:dyDescent="0.2">
      <c r="B242" s="28"/>
      <c r="C242" s="146" t="s">
        <v>463</v>
      </c>
      <c r="D242" s="146" t="s">
        <v>163</v>
      </c>
      <c r="E242" s="147" t="s">
        <v>579</v>
      </c>
      <c r="F242" s="148" t="s">
        <v>580</v>
      </c>
      <c r="G242" s="149" t="s">
        <v>492</v>
      </c>
      <c r="H242" s="150">
        <v>8</v>
      </c>
      <c r="I242" s="151"/>
      <c r="J242" s="152">
        <f t="shared" si="65"/>
        <v>0</v>
      </c>
      <c r="K242" s="153"/>
      <c r="L242" s="28"/>
      <c r="M242" s="154" t="s">
        <v>1</v>
      </c>
      <c r="N242" s="115" t="s">
        <v>40</v>
      </c>
      <c r="P242" s="155">
        <f t="shared" si="66"/>
        <v>0</v>
      </c>
      <c r="Q242" s="155">
        <v>3.0000000000000001E-5</v>
      </c>
      <c r="R242" s="155">
        <f t="shared" si="67"/>
        <v>2.4000000000000001E-4</v>
      </c>
      <c r="S242" s="155">
        <v>0</v>
      </c>
      <c r="T242" s="156">
        <f t="shared" si="68"/>
        <v>0</v>
      </c>
      <c r="AR242" s="157" t="s">
        <v>229</v>
      </c>
      <c r="AT242" s="157" t="s">
        <v>163</v>
      </c>
      <c r="AU242" s="157" t="s">
        <v>84</v>
      </c>
      <c r="AY242" s="13" t="s">
        <v>160</v>
      </c>
      <c r="BE242" s="158">
        <f t="shared" si="69"/>
        <v>0</v>
      </c>
      <c r="BF242" s="158">
        <f t="shared" si="70"/>
        <v>0</v>
      </c>
      <c r="BG242" s="158">
        <f t="shared" si="71"/>
        <v>0</v>
      </c>
      <c r="BH242" s="158">
        <f t="shared" si="72"/>
        <v>0</v>
      </c>
      <c r="BI242" s="158">
        <f t="shared" si="73"/>
        <v>0</v>
      </c>
      <c r="BJ242" s="13" t="s">
        <v>82</v>
      </c>
      <c r="BK242" s="158">
        <f t="shared" si="74"/>
        <v>0</v>
      </c>
      <c r="BL242" s="13" t="s">
        <v>229</v>
      </c>
      <c r="BM242" s="157" t="s">
        <v>839</v>
      </c>
    </row>
    <row r="243" spans="2:65" s="1" customFormat="1" ht="24.15" customHeight="1" x14ac:dyDescent="0.2">
      <c r="B243" s="28"/>
      <c r="C243" s="146" t="s">
        <v>467</v>
      </c>
      <c r="D243" s="146" t="s">
        <v>163</v>
      </c>
      <c r="E243" s="147" t="s">
        <v>583</v>
      </c>
      <c r="F243" s="148" t="s">
        <v>584</v>
      </c>
      <c r="G243" s="149" t="s">
        <v>171</v>
      </c>
      <c r="H243" s="150">
        <v>16</v>
      </c>
      <c r="I243" s="151"/>
      <c r="J243" s="152">
        <f t="shared" si="65"/>
        <v>0</v>
      </c>
      <c r="K243" s="153"/>
      <c r="L243" s="28"/>
      <c r="M243" s="154" t="s">
        <v>1</v>
      </c>
      <c r="N243" s="115" t="s">
        <v>40</v>
      </c>
      <c r="P243" s="155">
        <f t="shared" si="66"/>
        <v>0</v>
      </c>
      <c r="Q243" s="155">
        <v>4.5000000000000003E-5</v>
      </c>
      <c r="R243" s="155">
        <f t="shared" si="67"/>
        <v>7.2000000000000005E-4</v>
      </c>
      <c r="S243" s="155">
        <v>0</v>
      </c>
      <c r="T243" s="156">
        <f t="shared" si="68"/>
        <v>0</v>
      </c>
      <c r="AR243" s="157" t="s">
        <v>229</v>
      </c>
      <c r="AT243" s="157" t="s">
        <v>163</v>
      </c>
      <c r="AU243" s="157" t="s">
        <v>84</v>
      </c>
      <c r="AY243" s="13" t="s">
        <v>160</v>
      </c>
      <c r="BE243" s="158">
        <f t="shared" si="69"/>
        <v>0</v>
      </c>
      <c r="BF243" s="158">
        <f t="shared" si="70"/>
        <v>0</v>
      </c>
      <c r="BG243" s="158">
        <f t="shared" si="71"/>
        <v>0</v>
      </c>
      <c r="BH243" s="158">
        <f t="shared" si="72"/>
        <v>0</v>
      </c>
      <c r="BI243" s="158">
        <f t="shared" si="73"/>
        <v>0</v>
      </c>
      <c r="BJ243" s="13" t="s">
        <v>82</v>
      </c>
      <c r="BK243" s="158">
        <f t="shared" si="74"/>
        <v>0</v>
      </c>
      <c r="BL243" s="13" t="s">
        <v>229</v>
      </c>
      <c r="BM243" s="157" t="s">
        <v>840</v>
      </c>
    </row>
    <row r="244" spans="2:65" s="1" customFormat="1" ht="24.15" customHeight="1" x14ac:dyDescent="0.2">
      <c r="B244" s="28"/>
      <c r="C244" s="146" t="s">
        <v>471</v>
      </c>
      <c r="D244" s="146" t="s">
        <v>163</v>
      </c>
      <c r="E244" s="147" t="s">
        <v>587</v>
      </c>
      <c r="F244" s="148" t="s">
        <v>588</v>
      </c>
      <c r="G244" s="149" t="s">
        <v>218</v>
      </c>
      <c r="H244" s="150">
        <v>0.32100000000000001</v>
      </c>
      <c r="I244" s="151"/>
      <c r="J244" s="152">
        <f t="shared" si="65"/>
        <v>0</v>
      </c>
      <c r="K244" s="153"/>
      <c r="L244" s="28"/>
      <c r="M244" s="154" t="s">
        <v>1</v>
      </c>
      <c r="N244" s="115" t="s">
        <v>40</v>
      </c>
      <c r="P244" s="155">
        <f t="shared" si="66"/>
        <v>0</v>
      </c>
      <c r="Q244" s="155">
        <v>0</v>
      </c>
      <c r="R244" s="155">
        <f t="shared" si="67"/>
        <v>0</v>
      </c>
      <c r="S244" s="155">
        <v>0</v>
      </c>
      <c r="T244" s="156">
        <f t="shared" si="68"/>
        <v>0</v>
      </c>
      <c r="AR244" s="157" t="s">
        <v>229</v>
      </c>
      <c r="AT244" s="157" t="s">
        <v>163</v>
      </c>
      <c r="AU244" s="157" t="s">
        <v>84</v>
      </c>
      <c r="AY244" s="13" t="s">
        <v>160</v>
      </c>
      <c r="BE244" s="158">
        <f t="shared" si="69"/>
        <v>0</v>
      </c>
      <c r="BF244" s="158">
        <f t="shared" si="70"/>
        <v>0</v>
      </c>
      <c r="BG244" s="158">
        <f t="shared" si="71"/>
        <v>0</v>
      </c>
      <c r="BH244" s="158">
        <f t="shared" si="72"/>
        <v>0</v>
      </c>
      <c r="BI244" s="158">
        <f t="shared" si="73"/>
        <v>0</v>
      </c>
      <c r="BJ244" s="13" t="s">
        <v>82</v>
      </c>
      <c r="BK244" s="158">
        <f t="shared" si="74"/>
        <v>0</v>
      </c>
      <c r="BL244" s="13" t="s">
        <v>229</v>
      </c>
      <c r="BM244" s="157" t="s">
        <v>841</v>
      </c>
    </row>
    <row r="245" spans="2:65" s="1" customFormat="1" ht="24.15" customHeight="1" x14ac:dyDescent="0.2">
      <c r="B245" s="28"/>
      <c r="C245" s="146" t="s">
        <v>477</v>
      </c>
      <c r="D245" s="146" t="s">
        <v>163</v>
      </c>
      <c r="E245" s="147" t="s">
        <v>591</v>
      </c>
      <c r="F245" s="148" t="s">
        <v>592</v>
      </c>
      <c r="G245" s="149" t="s">
        <v>218</v>
      </c>
      <c r="H245" s="150">
        <v>0.32100000000000001</v>
      </c>
      <c r="I245" s="151"/>
      <c r="J245" s="152">
        <f t="shared" si="65"/>
        <v>0</v>
      </c>
      <c r="K245" s="153"/>
      <c r="L245" s="28"/>
      <c r="M245" s="154" t="s">
        <v>1</v>
      </c>
      <c r="N245" s="115" t="s">
        <v>40</v>
      </c>
      <c r="P245" s="155">
        <f t="shared" si="66"/>
        <v>0</v>
      </c>
      <c r="Q245" s="155">
        <v>0</v>
      </c>
      <c r="R245" s="155">
        <f t="shared" si="67"/>
        <v>0</v>
      </c>
      <c r="S245" s="155">
        <v>0</v>
      </c>
      <c r="T245" s="156">
        <f t="shared" si="68"/>
        <v>0</v>
      </c>
      <c r="AR245" s="157" t="s">
        <v>229</v>
      </c>
      <c r="AT245" s="157" t="s">
        <v>163</v>
      </c>
      <c r="AU245" s="157" t="s">
        <v>84</v>
      </c>
      <c r="AY245" s="13" t="s">
        <v>160</v>
      </c>
      <c r="BE245" s="158">
        <f t="shared" si="69"/>
        <v>0</v>
      </c>
      <c r="BF245" s="158">
        <f t="shared" si="70"/>
        <v>0</v>
      </c>
      <c r="BG245" s="158">
        <f t="shared" si="71"/>
        <v>0</v>
      </c>
      <c r="BH245" s="158">
        <f t="shared" si="72"/>
        <v>0</v>
      </c>
      <c r="BI245" s="158">
        <f t="shared" si="73"/>
        <v>0</v>
      </c>
      <c r="BJ245" s="13" t="s">
        <v>82</v>
      </c>
      <c r="BK245" s="158">
        <f t="shared" si="74"/>
        <v>0</v>
      </c>
      <c r="BL245" s="13" t="s">
        <v>229</v>
      </c>
      <c r="BM245" s="157" t="s">
        <v>842</v>
      </c>
    </row>
    <row r="246" spans="2:65" s="11" customFormat="1" ht="22.75" customHeight="1" x14ac:dyDescent="0.25">
      <c r="B246" s="134"/>
      <c r="D246" s="135" t="s">
        <v>74</v>
      </c>
      <c r="E246" s="144" t="s">
        <v>594</v>
      </c>
      <c r="F246" s="144" t="s">
        <v>595</v>
      </c>
      <c r="I246" s="137"/>
      <c r="J246" s="145">
        <f>BK246</f>
        <v>0</v>
      </c>
      <c r="L246" s="134"/>
      <c r="M246" s="139"/>
      <c r="P246" s="140">
        <f>SUM(P247:P254)</f>
        <v>0</v>
      </c>
      <c r="R246" s="140">
        <f>SUM(R247:R254)</f>
        <v>5.3480750400000006E-2</v>
      </c>
      <c r="T246" s="141">
        <f>SUM(T247:T254)</f>
        <v>1.6395750000000001E-2</v>
      </c>
      <c r="AR246" s="135" t="s">
        <v>84</v>
      </c>
      <c r="AT246" s="142" t="s">
        <v>74</v>
      </c>
      <c r="AU246" s="142" t="s">
        <v>82</v>
      </c>
      <c r="AY246" s="135" t="s">
        <v>160</v>
      </c>
      <c r="BK246" s="143">
        <f>SUM(BK247:BK254)</f>
        <v>0</v>
      </c>
    </row>
    <row r="247" spans="2:65" s="1" customFormat="1" ht="24.15" customHeight="1" x14ac:dyDescent="0.2">
      <c r="B247" s="28"/>
      <c r="C247" s="146" t="s">
        <v>481</v>
      </c>
      <c r="D247" s="146" t="s">
        <v>163</v>
      </c>
      <c r="E247" s="147" t="s">
        <v>597</v>
      </c>
      <c r="F247" s="148" t="s">
        <v>598</v>
      </c>
      <c r="G247" s="149" t="s">
        <v>171</v>
      </c>
      <c r="H247" s="150">
        <v>109.30500000000001</v>
      </c>
      <c r="I247" s="151"/>
      <c r="J247" s="152">
        <f t="shared" ref="J247:J254" si="75">ROUND(I247*H247,2)</f>
        <v>0</v>
      </c>
      <c r="K247" s="153"/>
      <c r="L247" s="28"/>
      <c r="M247" s="154" t="s">
        <v>1</v>
      </c>
      <c r="N247" s="115" t="s">
        <v>40</v>
      </c>
      <c r="P247" s="155">
        <f t="shared" ref="P247:P254" si="76">O247*H247</f>
        <v>0</v>
      </c>
      <c r="Q247" s="155">
        <v>0</v>
      </c>
      <c r="R247" s="155">
        <f t="shared" ref="R247:R254" si="77">Q247*H247</f>
        <v>0</v>
      </c>
      <c r="S247" s="155">
        <v>0</v>
      </c>
      <c r="T247" s="156">
        <f t="shared" ref="T247:T254" si="78">S247*H247</f>
        <v>0</v>
      </c>
      <c r="AR247" s="157" t="s">
        <v>229</v>
      </c>
      <c r="AT247" s="157" t="s">
        <v>163</v>
      </c>
      <c r="AU247" s="157" t="s">
        <v>84</v>
      </c>
      <c r="AY247" s="13" t="s">
        <v>160</v>
      </c>
      <c r="BE247" s="158">
        <f t="shared" ref="BE247:BE254" si="79">IF(N247="základní",J247,0)</f>
        <v>0</v>
      </c>
      <c r="BF247" s="158">
        <f t="shared" ref="BF247:BF254" si="80">IF(N247="snížená",J247,0)</f>
        <v>0</v>
      </c>
      <c r="BG247" s="158">
        <f t="shared" ref="BG247:BG254" si="81">IF(N247="zákl. přenesená",J247,0)</f>
        <v>0</v>
      </c>
      <c r="BH247" s="158">
        <f t="shared" ref="BH247:BH254" si="82">IF(N247="sníž. přenesená",J247,0)</f>
        <v>0</v>
      </c>
      <c r="BI247" s="158">
        <f t="shared" ref="BI247:BI254" si="83">IF(N247="nulová",J247,0)</f>
        <v>0</v>
      </c>
      <c r="BJ247" s="13" t="s">
        <v>82</v>
      </c>
      <c r="BK247" s="158">
        <f t="shared" ref="BK247:BK254" si="84">ROUND(I247*H247,2)</f>
        <v>0</v>
      </c>
      <c r="BL247" s="13" t="s">
        <v>229</v>
      </c>
      <c r="BM247" s="157" t="s">
        <v>843</v>
      </c>
    </row>
    <row r="248" spans="2:65" s="1" customFormat="1" ht="24.15" customHeight="1" x14ac:dyDescent="0.2">
      <c r="B248" s="28"/>
      <c r="C248" s="146" t="s">
        <v>485</v>
      </c>
      <c r="D248" s="146" t="s">
        <v>163</v>
      </c>
      <c r="E248" s="147" t="s">
        <v>601</v>
      </c>
      <c r="F248" s="148" t="s">
        <v>602</v>
      </c>
      <c r="G248" s="149" t="s">
        <v>171</v>
      </c>
      <c r="H248" s="150">
        <v>109.30500000000001</v>
      </c>
      <c r="I248" s="151"/>
      <c r="J248" s="152">
        <f t="shared" si="75"/>
        <v>0</v>
      </c>
      <c r="K248" s="153"/>
      <c r="L248" s="28"/>
      <c r="M248" s="154" t="s">
        <v>1</v>
      </c>
      <c r="N248" s="115" t="s">
        <v>40</v>
      </c>
      <c r="P248" s="155">
        <f t="shared" si="76"/>
        <v>0</v>
      </c>
      <c r="Q248" s="155">
        <v>2.08E-6</v>
      </c>
      <c r="R248" s="155">
        <f t="shared" si="77"/>
        <v>2.2735440000000001E-4</v>
      </c>
      <c r="S248" s="155">
        <v>1.4999999999999999E-4</v>
      </c>
      <c r="T248" s="156">
        <f t="shared" si="78"/>
        <v>1.6395750000000001E-2</v>
      </c>
      <c r="AR248" s="157" t="s">
        <v>229</v>
      </c>
      <c r="AT248" s="157" t="s">
        <v>163</v>
      </c>
      <c r="AU248" s="157" t="s">
        <v>84</v>
      </c>
      <c r="AY248" s="13" t="s">
        <v>160</v>
      </c>
      <c r="BE248" s="158">
        <f t="shared" si="79"/>
        <v>0</v>
      </c>
      <c r="BF248" s="158">
        <f t="shared" si="80"/>
        <v>0</v>
      </c>
      <c r="BG248" s="158">
        <f t="shared" si="81"/>
        <v>0</v>
      </c>
      <c r="BH248" s="158">
        <f t="shared" si="82"/>
        <v>0</v>
      </c>
      <c r="BI248" s="158">
        <f t="shared" si="83"/>
        <v>0</v>
      </c>
      <c r="BJ248" s="13" t="s">
        <v>82</v>
      </c>
      <c r="BK248" s="158">
        <f t="shared" si="84"/>
        <v>0</v>
      </c>
      <c r="BL248" s="13" t="s">
        <v>229</v>
      </c>
      <c r="BM248" s="157" t="s">
        <v>844</v>
      </c>
    </row>
    <row r="249" spans="2:65" s="1" customFormat="1" ht="16.5" customHeight="1" x14ac:dyDescent="0.2">
      <c r="B249" s="28"/>
      <c r="C249" s="146" t="s">
        <v>489</v>
      </c>
      <c r="D249" s="146" t="s">
        <v>163</v>
      </c>
      <c r="E249" s="147" t="s">
        <v>605</v>
      </c>
      <c r="F249" s="148" t="s">
        <v>606</v>
      </c>
      <c r="G249" s="149" t="s">
        <v>171</v>
      </c>
      <c r="H249" s="150">
        <v>28.34</v>
      </c>
      <c r="I249" s="151"/>
      <c r="J249" s="152">
        <f t="shared" si="75"/>
        <v>0</v>
      </c>
      <c r="K249" s="153"/>
      <c r="L249" s="28"/>
      <c r="M249" s="154" t="s">
        <v>1</v>
      </c>
      <c r="N249" s="115" t="s">
        <v>40</v>
      </c>
      <c r="P249" s="155">
        <f t="shared" si="76"/>
        <v>0</v>
      </c>
      <c r="Q249" s="155">
        <v>0</v>
      </c>
      <c r="R249" s="155">
        <f t="shared" si="77"/>
        <v>0</v>
      </c>
      <c r="S249" s="155">
        <v>0</v>
      </c>
      <c r="T249" s="156">
        <f t="shared" si="78"/>
        <v>0</v>
      </c>
      <c r="AR249" s="157" t="s">
        <v>229</v>
      </c>
      <c r="AT249" s="157" t="s">
        <v>163</v>
      </c>
      <c r="AU249" s="157" t="s">
        <v>84</v>
      </c>
      <c r="AY249" s="13" t="s">
        <v>160</v>
      </c>
      <c r="BE249" s="158">
        <f t="shared" si="79"/>
        <v>0</v>
      </c>
      <c r="BF249" s="158">
        <f t="shared" si="80"/>
        <v>0</v>
      </c>
      <c r="BG249" s="158">
        <f t="shared" si="81"/>
        <v>0</v>
      </c>
      <c r="BH249" s="158">
        <f t="shared" si="82"/>
        <v>0</v>
      </c>
      <c r="BI249" s="158">
        <f t="shared" si="83"/>
        <v>0</v>
      </c>
      <c r="BJ249" s="13" t="s">
        <v>82</v>
      </c>
      <c r="BK249" s="158">
        <f t="shared" si="84"/>
        <v>0</v>
      </c>
      <c r="BL249" s="13" t="s">
        <v>229</v>
      </c>
      <c r="BM249" s="157" t="s">
        <v>845</v>
      </c>
    </row>
    <row r="250" spans="2:65" s="1" customFormat="1" ht="16.5" customHeight="1" x14ac:dyDescent="0.2">
      <c r="B250" s="28"/>
      <c r="C250" s="162" t="s">
        <v>494</v>
      </c>
      <c r="D250" s="162" t="s">
        <v>322</v>
      </c>
      <c r="E250" s="163" t="s">
        <v>609</v>
      </c>
      <c r="F250" s="164" t="s">
        <v>610</v>
      </c>
      <c r="G250" s="165" t="s">
        <v>171</v>
      </c>
      <c r="H250" s="166">
        <v>29.757000000000001</v>
      </c>
      <c r="I250" s="167"/>
      <c r="J250" s="168">
        <f t="shared" si="75"/>
        <v>0</v>
      </c>
      <c r="K250" s="169"/>
      <c r="L250" s="170"/>
      <c r="M250" s="171" t="s">
        <v>1</v>
      </c>
      <c r="N250" s="172" t="s">
        <v>40</v>
      </c>
      <c r="P250" s="155">
        <f t="shared" si="76"/>
        <v>0</v>
      </c>
      <c r="Q250" s="155">
        <v>0</v>
      </c>
      <c r="R250" s="155">
        <f t="shared" si="77"/>
        <v>0</v>
      </c>
      <c r="S250" s="155">
        <v>0</v>
      </c>
      <c r="T250" s="156">
        <f t="shared" si="78"/>
        <v>0</v>
      </c>
      <c r="AR250" s="157" t="s">
        <v>295</v>
      </c>
      <c r="AT250" s="157" t="s">
        <v>322</v>
      </c>
      <c r="AU250" s="157" t="s">
        <v>84</v>
      </c>
      <c r="AY250" s="13" t="s">
        <v>160</v>
      </c>
      <c r="BE250" s="158">
        <f t="shared" si="79"/>
        <v>0</v>
      </c>
      <c r="BF250" s="158">
        <f t="shared" si="80"/>
        <v>0</v>
      </c>
      <c r="BG250" s="158">
        <f t="shared" si="81"/>
        <v>0</v>
      </c>
      <c r="BH250" s="158">
        <f t="shared" si="82"/>
        <v>0</v>
      </c>
      <c r="BI250" s="158">
        <f t="shared" si="83"/>
        <v>0</v>
      </c>
      <c r="BJ250" s="13" t="s">
        <v>82</v>
      </c>
      <c r="BK250" s="158">
        <f t="shared" si="84"/>
        <v>0</v>
      </c>
      <c r="BL250" s="13" t="s">
        <v>229</v>
      </c>
      <c r="BM250" s="157" t="s">
        <v>846</v>
      </c>
    </row>
    <row r="251" spans="2:65" s="1" customFormat="1" ht="21.75" customHeight="1" x14ac:dyDescent="0.2">
      <c r="B251" s="28"/>
      <c r="C251" s="146" t="s">
        <v>498</v>
      </c>
      <c r="D251" s="146" t="s">
        <v>163</v>
      </c>
      <c r="E251" s="147" t="s">
        <v>613</v>
      </c>
      <c r="F251" s="148" t="s">
        <v>614</v>
      </c>
      <c r="G251" s="149" t="s">
        <v>171</v>
      </c>
      <c r="H251" s="150">
        <v>20.099</v>
      </c>
      <c r="I251" s="151"/>
      <c r="J251" s="152">
        <f t="shared" si="75"/>
        <v>0</v>
      </c>
      <c r="K251" s="153"/>
      <c r="L251" s="28"/>
      <c r="M251" s="154" t="s">
        <v>1</v>
      </c>
      <c r="N251" s="115" t="s">
        <v>40</v>
      </c>
      <c r="P251" s="155">
        <f t="shared" si="76"/>
        <v>0</v>
      </c>
      <c r="Q251" s="155">
        <v>0</v>
      </c>
      <c r="R251" s="155">
        <f t="shared" si="77"/>
        <v>0</v>
      </c>
      <c r="S251" s="155">
        <v>0</v>
      </c>
      <c r="T251" s="156">
        <f t="shared" si="78"/>
        <v>0</v>
      </c>
      <c r="AR251" s="157" t="s">
        <v>229</v>
      </c>
      <c r="AT251" s="157" t="s">
        <v>163</v>
      </c>
      <c r="AU251" s="157" t="s">
        <v>84</v>
      </c>
      <c r="AY251" s="13" t="s">
        <v>160</v>
      </c>
      <c r="BE251" s="158">
        <f t="shared" si="79"/>
        <v>0</v>
      </c>
      <c r="BF251" s="158">
        <f t="shared" si="80"/>
        <v>0</v>
      </c>
      <c r="BG251" s="158">
        <f t="shared" si="81"/>
        <v>0</v>
      </c>
      <c r="BH251" s="158">
        <f t="shared" si="82"/>
        <v>0</v>
      </c>
      <c r="BI251" s="158">
        <f t="shared" si="83"/>
        <v>0</v>
      </c>
      <c r="BJ251" s="13" t="s">
        <v>82</v>
      </c>
      <c r="BK251" s="158">
        <f t="shared" si="84"/>
        <v>0</v>
      </c>
      <c r="BL251" s="13" t="s">
        <v>229</v>
      </c>
      <c r="BM251" s="157" t="s">
        <v>847</v>
      </c>
    </row>
    <row r="252" spans="2:65" s="1" customFormat="1" ht="16.5" customHeight="1" x14ac:dyDescent="0.2">
      <c r="B252" s="28"/>
      <c r="C252" s="162" t="s">
        <v>502</v>
      </c>
      <c r="D252" s="162" t="s">
        <v>322</v>
      </c>
      <c r="E252" s="163" t="s">
        <v>609</v>
      </c>
      <c r="F252" s="164" t="s">
        <v>610</v>
      </c>
      <c r="G252" s="165" t="s">
        <v>171</v>
      </c>
      <c r="H252" s="166">
        <v>21.103999999999999</v>
      </c>
      <c r="I252" s="167"/>
      <c r="J252" s="168">
        <f t="shared" si="75"/>
        <v>0</v>
      </c>
      <c r="K252" s="169"/>
      <c r="L252" s="170"/>
      <c r="M252" s="171" t="s">
        <v>1</v>
      </c>
      <c r="N252" s="172" t="s">
        <v>40</v>
      </c>
      <c r="P252" s="155">
        <f t="shared" si="76"/>
        <v>0</v>
      </c>
      <c r="Q252" s="155">
        <v>0</v>
      </c>
      <c r="R252" s="155">
        <f t="shared" si="77"/>
        <v>0</v>
      </c>
      <c r="S252" s="155">
        <v>0</v>
      </c>
      <c r="T252" s="156">
        <f t="shared" si="78"/>
        <v>0</v>
      </c>
      <c r="AR252" s="157" t="s">
        <v>295</v>
      </c>
      <c r="AT252" s="157" t="s">
        <v>322</v>
      </c>
      <c r="AU252" s="157" t="s">
        <v>84</v>
      </c>
      <c r="AY252" s="13" t="s">
        <v>160</v>
      </c>
      <c r="BE252" s="158">
        <f t="shared" si="79"/>
        <v>0</v>
      </c>
      <c r="BF252" s="158">
        <f t="shared" si="80"/>
        <v>0</v>
      </c>
      <c r="BG252" s="158">
        <f t="shared" si="81"/>
        <v>0</v>
      </c>
      <c r="BH252" s="158">
        <f t="shared" si="82"/>
        <v>0</v>
      </c>
      <c r="BI252" s="158">
        <f t="shared" si="83"/>
        <v>0</v>
      </c>
      <c r="BJ252" s="13" t="s">
        <v>82</v>
      </c>
      <c r="BK252" s="158">
        <f t="shared" si="84"/>
        <v>0</v>
      </c>
      <c r="BL252" s="13" t="s">
        <v>229</v>
      </c>
      <c r="BM252" s="157" t="s">
        <v>848</v>
      </c>
    </row>
    <row r="253" spans="2:65" s="1" customFormat="1" ht="24.15" customHeight="1" x14ac:dyDescent="0.2">
      <c r="B253" s="28"/>
      <c r="C253" s="146" t="s">
        <v>506</v>
      </c>
      <c r="D253" s="146" t="s">
        <v>163</v>
      </c>
      <c r="E253" s="147" t="s">
        <v>619</v>
      </c>
      <c r="F253" s="148" t="s">
        <v>620</v>
      </c>
      <c r="G253" s="149" t="s">
        <v>171</v>
      </c>
      <c r="H253" s="150">
        <v>109.30500000000001</v>
      </c>
      <c r="I253" s="151"/>
      <c r="J253" s="152">
        <f t="shared" si="75"/>
        <v>0</v>
      </c>
      <c r="K253" s="153"/>
      <c r="L253" s="28"/>
      <c r="M253" s="154" t="s">
        <v>1</v>
      </c>
      <c r="N253" s="115" t="s">
        <v>40</v>
      </c>
      <c r="P253" s="155">
        <f t="shared" si="76"/>
        <v>0</v>
      </c>
      <c r="Q253" s="155">
        <v>2.0120000000000001E-4</v>
      </c>
      <c r="R253" s="155">
        <f t="shared" si="77"/>
        <v>2.1992166000000004E-2</v>
      </c>
      <c r="S253" s="155">
        <v>0</v>
      </c>
      <c r="T253" s="156">
        <f t="shared" si="78"/>
        <v>0</v>
      </c>
      <c r="AR253" s="157" t="s">
        <v>229</v>
      </c>
      <c r="AT253" s="157" t="s">
        <v>163</v>
      </c>
      <c r="AU253" s="157" t="s">
        <v>84</v>
      </c>
      <c r="AY253" s="13" t="s">
        <v>160</v>
      </c>
      <c r="BE253" s="158">
        <f t="shared" si="79"/>
        <v>0</v>
      </c>
      <c r="BF253" s="158">
        <f t="shared" si="80"/>
        <v>0</v>
      </c>
      <c r="BG253" s="158">
        <f t="shared" si="81"/>
        <v>0</v>
      </c>
      <c r="BH253" s="158">
        <f t="shared" si="82"/>
        <v>0</v>
      </c>
      <c r="BI253" s="158">
        <f t="shared" si="83"/>
        <v>0</v>
      </c>
      <c r="BJ253" s="13" t="s">
        <v>82</v>
      </c>
      <c r="BK253" s="158">
        <f t="shared" si="84"/>
        <v>0</v>
      </c>
      <c r="BL253" s="13" t="s">
        <v>229</v>
      </c>
      <c r="BM253" s="157" t="s">
        <v>849</v>
      </c>
    </row>
    <row r="254" spans="2:65" s="1" customFormat="1" ht="24.15" customHeight="1" x14ac:dyDescent="0.2">
      <c r="B254" s="28"/>
      <c r="C254" s="146" t="s">
        <v>510</v>
      </c>
      <c r="D254" s="146" t="s">
        <v>163</v>
      </c>
      <c r="E254" s="147" t="s">
        <v>623</v>
      </c>
      <c r="F254" s="148" t="s">
        <v>624</v>
      </c>
      <c r="G254" s="149" t="s">
        <v>171</v>
      </c>
      <c r="H254" s="150">
        <v>109.30500000000001</v>
      </c>
      <c r="I254" s="151"/>
      <c r="J254" s="152">
        <f t="shared" si="75"/>
        <v>0</v>
      </c>
      <c r="K254" s="153"/>
      <c r="L254" s="28"/>
      <c r="M254" s="173" t="s">
        <v>1</v>
      </c>
      <c r="N254" s="174" t="s">
        <v>40</v>
      </c>
      <c r="O254" s="175"/>
      <c r="P254" s="176">
        <f t="shared" si="76"/>
        <v>0</v>
      </c>
      <c r="Q254" s="176">
        <v>2.8600000000000001E-4</v>
      </c>
      <c r="R254" s="176">
        <f t="shared" si="77"/>
        <v>3.1261230000000001E-2</v>
      </c>
      <c r="S254" s="176">
        <v>0</v>
      </c>
      <c r="T254" s="177">
        <f t="shared" si="78"/>
        <v>0</v>
      </c>
      <c r="AR254" s="157" t="s">
        <v>229</v>
      </c>
      <c r="AT254" s="157" t="s">
        <v>163</v>
      </c>
      <c r="AU254" s="157" t="s">
        <v>84</v>
      </c>
      <c r="AY254" s="13" t="s">
        <v>160</v>
      </c>
      <c r="BE254" s="158">
        <f t="shared" si="79"/>
        <v>0</v>
      </c>
      <c r="BF254" s="158">
        <f t="shared" si="80"/>
        <v>0</v>
      </c>
      <c r="BG254" s="158">
        <f t="shared" si="81"/>
        <v>0</v>
      </c>
      <c r="BH254" s="158">
        <f t="shared" si="82"/>
        <v>0</v>
      </c>
      <c r="BI254" s="158">
        <f t="shared" si="83"/>
        <v>0</v>
      </c>
      <c r="BJ254" s="13" t="s">
        <v>82</v>
      </c>
      <c r="BK254" s="158">
        <f t="shared" si="84"/>
        <v>0</v>
      </c>
      <c r="BL254" s="13" t="s">
        <v>229</v>
      </c>
      <c r="BM254" s="157" t="s">
        <v>850</v>
      </c>
    </row>
    <row r="255" spans="2:65" s="1" customFormat="1" ht="7" customHeight="1" x14ac:dyDescent="0.2">
      <c r="B255" s="40"/>
      <c r="C255" s="41"/>
      <c r="D255" s="41"/>
      <c r="E255" s="41"/>
      <c r="F255" s="41"/>
      <c r="G255" s="41"/>
      <c r="H255" s="41"/>
      <c r="I255" s="41"/>
      <c r="J255" s="41"/>
      <c r="K255" s="41"/>
      <c r="L255" s="28"/>
    </row>
  </sheetData>
  <sheetProtection algorithmName="SHA-512" hashValue="N/9dACpWAAiB5RW8oxGpAy4ANEpQBAFwmD9/AmwAkuLHouzdLHmSgMG5p4SAqFe5Utc0meku4KHkcCqW3y7cmA==" saltValue="z/N9EHDVPQ8Q5eonl61TDCckbB3iQspCMjUQON7EkA/16U8zqbZT9EjAtsFJmyuBWVMT06VmadT/jbsxGpFiKQ==" spinCount="100000" sheet="1" objects="1" scenarios="1" formatColumns="0" formatRows="0" autoFilter="0"/>
  <autoFilter ref="C142:K254" xr:uid="{00000000-0009-0000-0000-000003000000}"/>
  <mergeCells count="17">
    <mergeCell ref="E135:H135"/>
    <mergeCell ref="L2:V2"/>
    <mergeCell ref="D117:F117"/>
    <mergeCell ref="D118:F118"/>
    <mergeCell ref="D119:F119"/>
    <mergeCell ref="E131:H131"/>
    <mergeCell ref="E133:H133"/>
    <mergeCell ref="E85:H85"/>
    <mergeCell ref="E87:H87"/>
    <mergeCell ref="E89:H89"/>
    <mergeCell ref="D115:F115"/>
    <mergeCell ref="D116:F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84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98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ht="12" customHeight="1" x14ac:dyDescent="0.2">
      <c r="B8" s="16"/>
      <c r="D8" s="23" t="s">
        <v>112</v>
      </c>
      <c r="L8" s="16"/>
    </row>
    <row r="9" spans="2:46" s="1" customFormat="1" ht="16.5" customHeight="1" x14ac:dyDescent="0.2">
      <c r="B9" s="28"/>
      <c r="E9" s="220" t="s">
        <v>113</v>
      </c>
      <c r="F9" s="222"/>
      <c r="G9" s="222"/>
      <c r="H9" s="222"/>
      <c r="L9" s="28"/>
    </row>
    <row r="10" spans="2:46" s="1" customFormat="1" ht="12" customHeight="1" x14ac:dyDescent="0.2">
      <c r="B10" s="28"/>
      <c r="D10" s="23" t="s">
        <v>114</v>
      </c>
      <c r="L10" s="28"/>
    </row>
    <row r="11" spans="2:46" s="1" customFormat="1" ht="16.5" customHeight="1" x14ac:dyDescent="0.2">
      <c r="B11" s="28"/>
      <c r="E11" s="178" t="s">
        <v>851</v>
      </c>
      <c r="F11" s="222"/>
      <c r="G11" s="222"/>
      <c r="H11" s="222"/>
      <c r="L11" s="28"/>
    </row>
    <row r="12" spans="2:46" s="1" customFormat="1" ht="10" x14ac:dyDescent="0.2">
      <c r="B12" s="28"/>
      <c r="L12" s="28"/>
    </row>
    <row r="13" spans="2:46" s="1" customFormat="1" ht="12" customHeight="1" x14ac:dyDescent="0.2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20</v>
      </c>
      <c r="F14" s="21" t="s">
        <v>21</v>
      </c>
      <c r="I14" s="23" t="s">
        <v>22</v>
      </c>
      <c r="J14" s="48" t="str">
        <f>'Rekapitulace stavby'!AN8</f>
        <v>12. 4. 2023</v>
      </c>
      <c r="L14" s="28"/>
    </row>
    <row r="15" spans="2:46" s="1" customFormat="1" ht="10.75" customHeight="1" x14ac:dyDescent="0.2">
      <c r="B15" s="28"/>
      <c r="L15" s="28"/>
    </row>
    <row r="16" spans="2:46" s="1" customFormat="1" ht="12" customHeight="1" x14ac:dyDescent="0.2">
      <c r="B16" s="28"/>
      <c r="D16" s="23" t="s">
        <v>24</v>
      </c>
      <c r="I16" s="23" t="s">
        <v>25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1</v>
      </c>
      <c r="L17" s="28"/>
    </row>
    <row r="18" spans="2:12" s="1" customFormat="1" ht="7" customHeight="1" x14ac:dyDescent="0.2">
      <c r="B18" s="28"/>
      <c r="L18" s="28"/>
    </row>
    <row r="19" spans="2:12" s="1" customFormat="1" ht="12" customHeight="1" x14ac:dyDescent="0.2">
      <c r="B19" s="28"/>
      <c r="D19" s="23" t="s">
        <v>28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 x14ac:dyDescent="0.2">
      <c r="B20" s="28"/>
      <c r="E20" s="223" t="str">
        <f>'Rekapitulace stavby'!E14</f>
        <v>Vyplň údaj</v>
      </c>
      <c r="F20" s="204"/>
      <c r="G20" s="204"/>
      <c r="H20" s="204"/>
      <c r="I20" s="23" t="s">
        <v>27</v>
      </c>
      <c r="J20" s="24" t="str">
        <f>'Rekapitulace stavby'!AN14</f>
        <v>Vyplň údaj</v>
      </c>
      <c r="L20" s="28"/>
    </row>
    <row r="21" spans="2:12" s="1" customFormat="1" ht="7" customHeight="1" x14ac:dyDescent="0.2">
      <c r="B21" s="28"/>
      <c r="L21" s="28"/>
    </row>
    <row r="22" spans="2:12" s="1" customFormat="1" ht="12" customHeight="1" x14ac:dyDescent="0.2">
      <c r="B22" s="28"/>
      <c r="D22" s="23" t="s">
        <v>30</v>
      </c>
      <c r="I22" s="23" t="s">
        <v>25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31</v>
      </c>
      <c r="I23" s="23" t="s">
        <v>27</v>
      </c>
      <c r="J23" s="21" t="s">
        <v>1</v>
      </c>
      <c r="L23" s="28"/>
    </row>
    <row r="24" spans="2:12" s="1" customFormat="1" ht="7" customHeight="1" x14ac:dyDescent="0.2">
      <c r="B24" s="28"/>
      <c r="L24" s="28"/>
    </row>
    <row r="25" spans="2:12" s="1" customFormat="1" ht="12" customHeight="1" x14ac:dyDescent="0.2">
      <c r="B25" s="28"/>
      <c r="D25" s="23" t="s">
        <v>33</v>
      </c>
      <c r="I25" s="23" t="s">
        <v>25</v>
      </c>
      <c r="J25" s="21" t="s">
        <v>1</v>
      </c>
      <c r="L25" s="28"/>
    </row>
    <row r="26" spans="2:12" s="1" customFormat="1" ht="18" customHeight="1" x14ac:dyDescent="0.2">
      <c r="B26" s="28"/>
      <c r="E26" s="21" t="s">
        <v>31</v>
      </c>
      <c r="I26" s="23" t="s">
        <v>27</v>
      </c>
      <c r="J26" s="21" t="s">
        <v>1</v>
      </c>
      <c r="L26" s="28"/>
    </row>
    <row r="27" spans="2:12" s="1" customFormat="1" ht="7" customHeight="1" x14ac:dyDescent="0.2">
      <c r="B27" s="28"/>
      <c r="L27" s="28"/>
    </row>
    <row r="28" spans="2:12" s="1" customFormat="1" ht="12" customHeight="1" x14ac:dyDescent="0.2">
      <c r="B28" s="28"/>
      <c r="D28" s="23" t="s">
        <v>34</v>
      </c>
      <c r="L28" s="28"/>
    </row>
    <row r="29" spans="2:12" s="7" customFormat="1" ht="16.5" customHeight="1" x14ac:dyDescent="0.2">
      <c r="B29" s="90"/>
      <c r="E29" s="209" t="s">
        <v>1</v>
      </c>
      <c r="F29" s="209"/>
      <c r="G29" s="209"/>
      <c r="H29" s="209"/>
      <c r="L29" s="90"/>
    </row>
    <row r="30" spans="2:12" s="1" customFormat="1" ht="7" customHeight="1" x14ac:dyDescent="0.2">
      <c r="B30" s="28"/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customHeight="1" x14ac:dyDescent="0.2">
      <c r="B32" s="28"/>
      <c r="D32" s="21" t="s">
        <v>116</v>
      </c>
      <c r="J32" s="91">
        <f>J98</f>
        <v>0</v>
      </c>
      <c r="L32" s="28"/>
    </row>
    <row r="33" spans="2:12" s="1" customFormat="1" ht="14.4" customHeight="1" x14ac:dyDescent="0.2">
      <c r="B33" s="28"/>
      <c r="D33" s="92" t="s">
        <v>117</v>
      </c>
      <c r="J33" s="91">
        <f>J126</f>
        <v>0</v>
      </c>
      <c r="L33" s="28"/>
    </row>
    <row r="34" spans="2:12" s="1" customFormat="1" ht="25.4" customHeight="1" x14ac:dyDescent="0.2">
      <c r="B34" s="28"/>
      <c r="D34" s="93" t="s">
        <v>35</v>
      </c>
      <c r="J34" s="62">
        <f>ROUND(J32 + J33, 2)</f>
        <v>0</v>
      </c>
      <c r="L34" s="28"/>
    </row>
    <row r="35" spans="2:12" s="1" customFormat="1" ht="7" customHeight="1" x14ac:dyDescent="0.2">
      <c r="B35" s="28"/>
      <c r="D35" s="49"/>
      <c r="E35" s="49"/>
      <c r="F35" s="49"/>
      <c r="G35" s="49"/>
      <c r="H35" s="49"/>
      <c r="I35" s="49"/>
      <c r="J35" s="49"/>
      <c r="K35" s="49"/>
      <c r="L35" s="28"/>
    </row>
    <row r="36" spans="2:12" s="1" customFormat="1" ht="14.4" customHeight="1" x14ac:dyDescent="0.2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4" customHeight="1" x14ac:dyDescent="0.2">
      <c r="B37" s="28"/>
      <c r="D37" s="51" t="s">
        <v>39</v>
      </c>
      <c r="E37" s="23" t="s">
        <v>40</v>
      </c>
      <c r="F37" s="82">
        <f>ROUND((SUM(BE126:BE133) + SUM(BE155:BE483)),  2)</f>
        <v>0</v>
      </c>
      <c r="I37" s="94">
        <v>0.21</v>
      </c>
      <c r="J37" s="82">
        <f>ROUND(((SUM(BE126:BE133) + SUM(BE155:BE483))*I37),  2)</f>
        <v>0</v>
      </c>
      <c r="L37" s="28"/>
    </row>
    <row r="38" spans="2:12" s="1" customFormat="1" ht="14.4" customHeight="1" x14ac:dyDescent="0.2">
      <c r="B38" s="28"/>
      <c r="E38" s="23" t="s">
        <v>41</v>
      </c>
      <c r="F38" s="82">
        <f>ROUND((SUM(BF126:BF133) + SUM(BF155:BF483)),  2)</f>
        <v>0</v>
      </c>
      <c r="I38" s="94">
        <v>0.15</v>
      </c>
      <c r="J38" s="82">
        <f>ROUND(((SUM(BF126:BF133) + SUM(BF155:BF483))*I38),  2)</f>
        <v>0</v>
      </c>
      <c r="L38" s="28"/>
    </row>
    <row r="39" spans="2:12" s="1" customFormat="1" ht="14.4" hidden="1" customHeight="1" x14ac:dyDescent="0.2">
      <c r="B39" s="28"/>
      <c r="E39" s="23" t="s">
        <v>42</v>
      </c>
      <c r="F39" s="82">
        <f>ROUND((SUM(BG126:BG133) + SUM(BG155:BG483)),  2)</f>
        <v>0</v>
      </c>
      <c r="I39" s="94">
        <v>0.21</v>
      </c>
      <c r="J39" s="82">
        <f>0</f>
        <v>0</v>
      </c>
      <c r="L39" s="28"/>
    </row>
    <row r="40" spans="2:12" s="1" customFormat="1" ht="14.4" hidden="1" customHeight="1" x14ac:dyDescent="0.2">
      <c r="B40" s="28"/>
      <c r="E40" s="23" t="s">
        <v>43</v>
      </c>
      <c r="F40" s="82">
        <f>ROUND((SUM(BH126:BH133) + SUM(BH155:BH483)),  2)</f>
        <v>0</v>
      </c>
      <c r="I40" s="94">
        <v>0.15</v>
      </c>
      <c r="J40" s="82">
        <f>0</f>
        <v>0</v>
      </c>
      <c r="L40" s="28"/>
    </row>
    <row r="41" spans="2:12" s="1" customFormat="1" ht="14.4" hidden="1" customHeight="1" x14ac:dyDescent="0.2">
      <c r="B41" s="28"/>
      <c r="E41" s="23" t="s">
        <v>44</v>
      </c>
      <c r="F41" s="82">
        <f>ROUND((SUM(BI126:BI133) + SUM(BI155:BI483)),  2)</f>
        <v>0</v>
      </c>
      <c r="I41" s="94">
        <v>0</v>
      </c>
      <c r="J41" s="82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5"/>
      <c r="D43" s="96" t="s">
        <v>45</v>
      </c>
      <c r="E43" s="53"/>
      <c r="F43" s="53"/>
      <c r="G43" s="97" t="s">
        <v>46</v>
      </c>
      <c r="H43" s="98" t="s">
        <v>47</v>
      </c>
      <c r="I43" s="53"/>
      <c r="J43" s="99">
        <f>SUM(J34:J41)</f>
        <v>0</v>
      </c>
      <c r="K43" s="100"/>
      <c r="L43" s="28"/>
    </row>
    <row r="44" spans="2:12" s="1" customFormat="1" ht="14.4" customHeight="1" x14ac:dyDescent="0.2">
      <c r="B44" s="28"/>
      <c r="L44" s="28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12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5" customHeight="1" x14ac:dyDescent="0.2">
      <c r="B82" s="28"/>
      <c r="C82" s="17" t="s">
        <v>118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16</v>
      </c>
      <c r="L84" s="28"/>
    </row>
    <row r="85" spans="2:12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12" ht="12" customHeight="1" x14ac:dyDescent="0.2">
      <c r="B86" s="16"/>
      <c r="C86" s="23" t="s">
        <v>112</v>
      </c>
      <c r="L86" s="16"/>
    </row>
    <row r="87" spans="2:12" s="1" customFormat="1" ht="16.5" customHeight="1" x14ac:dyDescent="0.2">
      <c r="B87" s="28"/>
      <c r="E87" s="220" t="s">
        <v>113</v>
      </c>
      <c r="F87" s="222"/>
      <c r="G87" s="222"/>
      <c r="H87" s="222"/>
      <c r="L87" s="28"/>
    </row>
    <row r="88" spans="2:12" s="1" customFormat="1" ht="12" customHeight="1" x14ac:dyDescent="0.2">
      <c r="B88" s="28"/>
      <c r="C88" s="23" t="s">
        <v>114</v>
      </c>
      <c r="L88" s="28"/>
    </row>
    <row r="89" spans="2:12" s="1" customFormat="1" ht="16.5" customHeight="1" x14ac:dyDescent="0.2">
      <c r="B89" s="28"/>
      <c r="E89" s="178" t="str">
        <f>E11</f>
        <v>D4 - Přístavba, nástavba, 2.NP</v>
      </c>
      <c r="F89" s="222"/>
      <c r="G89" s="222"/>
      <c r="H89" s="222"/>
      <c r="L89" s="28"/>
    </row>
    <row r="90" spans="2:12" s="1" customFormat="1" ht="7" customHeight="1" x14ac:dyDescent="0.2">
      <c r="B90" s="28"/>
      <c r="L90" s="28"/>
    </row>
    <row r="91" spans="2:12" s="1" customFormat="1" ht="12" customHeight="1" x14ac:dyDescent="0.2">
      <c r="B91" s="28"/>
      <c r="C91" s="23" t="s">
        <v>20</v>
      </c>
      <c r="F91" s="21" t="str">
        <f>F14</f>
        <v>p.č. 1006/1, 1006/44 a p.č. st. 52, k.ú. Kozojedy</v>
      </c>
      <c r="I91" s="23" t="s">
        <v>22</v>
      </c>
      <c r="J91" s="48" t="str">
        <f>IF(J14="","",J14)</f>
        <v>12. 4. 2023</v>
      </c>
      <c r="L91" s="28"/>
    </row>
    <row r="92" spans="2:12" s="1" customFormat="1" ht="7" customHeight="1" x14ac:dyDescent="0.2">
      <c r="B92" s="28"/>
      <c r="L92" s="28"/>
    </row>
    <row r="93" spans="2:12" s="1" customFormat="1" ht="15.15" customHeight="1" x14ac:dyDescent="0.2">
      <c r="B93" s="28"/>
      <c r="C93" s="23" t="s">
        <v>24</v>
      </c>
      <c r="F93" s="21" t="str">
        <f>E17</f>
        <v>Obec Kozojedy, 9. května 40, 28163 Kozojedy</v>
      </c>
      <c r="I93" s="23" t="s">
        <v>30</v>
      </c>
      <c r="J93" s="26" t="str">
        <f>E23</f>
        <v>KFJ poject s.r.o.</v>
      </c>
      <c r="L93" s="28"/>
    </row>
    <row r="94" spans="2:12" s="1" customFormat="1" ht="15.15" customHeight="1" x14ac:dyDescent="0.2">
      <c r="B94" s="28"/>
      <c r="C94" s="23" t="s">
        <v>28</v>
      </c>
      <c r="F94" s="21" t="str">
        <f>IF(E20="","",E20)</f>
        <v>Vyplň údaj</v>
      </c>
      <c r="I94" s="23" t="s">
        <v>33</v>
      </c>
      <c r="J94" s="26" t="str">
        <f>E26</f>
        <v>KFJ poject s.r.o.</v>
      </c>
      <c r="L94" s="28"/>
    </row>
    <row r="95" spans="2:12" s="1" customFormat="1" ht="10.25" customHeight="1" x14ac:dyDescent="0.2">
      <c r="B95" s="28"/>
      <c r="L95" s="28"/>
    </row>
    <row r="96" spans="2:12" s="1" customFormat="1" ht="29.25" customHeight="1" x14ac:dyDescent="0.2">
      <c r="B96" s="28"/>
      <c r="C96" s="103" t="s">
        <v>119</v>
      </c>
      <c r="D96" s="95"/>
      <c r="E96" s="95"/>
      <c r="F96" s="95"/>
      <c r="G96" s="95"/>
      <c r="H96" s="95"/>
      <c r="I96" s="95"/>
      <c r="J96" s="104" t="s">
        <v>120</v>
      </c>
      <c r="K96" s="95"/>
      <c r="L96" s="28"/>
    </row>
    <row r="97" spans="2:47" s="1" customFormat="1" ht="10.25" customHeight="1" x14ac:dyDescent="0.2">
      <c r="B97" s="28"/>
      <c r="L97" s="28"/>
    </row>
    <row r="98" spans="2:47" s="1" customFormat="1" ht="22.75" customHeight="1" x14ac:dyDescent="0.2">
      <c r="B98" s="28"/>
      <c r="C98" s="105" t="s">
        <v>121</v>
      </c>
      <c r="J98" s="62">
        <f>J155</f>
        <v>0</v>
      </c>
      <c r="L98" s="28"/>
      <c r="AU98" s="13" t="s">
        <v>122</v>
      </c>
    </row>
    <row r="99" spans="2:47" s="8" customFormat="1" ht="25" customHeight="1" x14ac:dyDescent="0.2">
      <c r="B99" s="106"/>
      <c r="D99" s="107" t="s">
        <v>123</v>
      </c>
      <c r="E99" s="108"/>
      <c r="F99" s="108"/>
      <c r="G99" s="108"/>
      <c r="H99" s="108"/>
      <c r="I99" s="108"/>
      <c r="J99" s="109">
        <f>J156</f>
        <v>0</v>
      </c>
      <c r="L99" s="106"/>
    </row>
    <row r="100" spans="2:47" s="9" customFormat="1" ht="19.899999999999999" customHeight="1" x14ac:dyDescent="0.2">
      <c r="B100" s="110"/>
      <c r="D100" s="111" t="s">
        <v>852</v>
      </c>
      <c r="E100" s="112"/>
      <c r="F100" s="112"/>
      <c r="G100" s="112"/>
      <c r="H100" s="112"/>
      <c r="I100" s="112"/>
      <c r="J100" s="113">
        <f>J157</f>
        <v>0</v>
      </c>
      <c r="L100" s="110"/>
    </row>
    <row r="101" spans="2:47" s="9" customFormat="1" ht="19.899999999999999" customHeight="1" x14ac:dyDescent="0.2">
      <c r="B101" s="110"/>
      <c r="D101" s="111" t="s">
        <v>853</v>
      </c>
      <c r="E101" s="112"/>
      <c r="F101" s="112"/>
      <c r="G101" s="112"/>
      <c r="H101" s="112"/>
      <c r="I101" s="112"/>
      <c r="J101" s="113">
        <f>J166</f>
        <v>0</v>
      </c>
      <c r="L101" s="110"/>
    </row>
    <row r="102" spans="2:47" s="9" customFormat="1" ht="19.899999999999999" customHeight="1" x14ac:dyDescent="0.2">
      <c r="B102" s="110"/>
      <c r="D102" s="111" t="s">
        <v>124</v>
      </c>
      <c r="E102" s="112"/>
      <c r="F102" s="112"/>
      <c r="G102" s="112"/>
      <c r="H102" s="112"/>
      <c r="I102" s="112"/>
      <c r="J102" s="113">
        <f>J176</f>
        <v>0</v>
      </c>
      <c r="L102" s="110"/>
    </row>
    <row r="103" spans="2:47" s="9" customFormat="1" ht="19.899999999999999" customHeight="1" x14ac:dyDescent="0.2">
      <c r="B103" s="110"/>
      <c r="D103" s="111" t="s">
        <v>854</v>
      </c>
      <c r="E103" s="112"/>
      <c r="F103" s="112"/>
      <c r="G103" s="112"/>
      <c r="H103" s="112"/>
      <c r="I103" s="112"/>
      <c r="J103" s="113">
        <f>J184</f>
        <v>0</v>
      </c>
      <c r="L103" s="110"/>
    </row>
    <row r="104" spans="2:47" s="9" customFormat="1" ht="19.899999999999999" customHeight="1" x14ac:dyDescent="0.2">
      <c r="B104" s="110"/>
      <c r="D104" s="111" t="s">
        <v>125</v>
      </c>
      <c r="E104" s="112"/>
      <c r="F104" s="112"/>
      <c r="G104" s="112"/>
      <c r="H104" s="112"/>
      <c r="I104" s="112"/>
      <c r="J104" s="113">
        <f>J191</f>
        <v>0</v>
      </c>
      <c r="L104" s="110"/>
    </row>
    <row r="105" spans="2:47" s="9" customFormat="1" ht="19.899999999999999" customHeight="1" x14ac:dyDescent="0.2">
      <c r="B105" s="110"/>
      <c r="D105" s="111" t="s">
        <v>126</v>
      </c>
      <c r="E105" s="112"/>
      <c r="F105" s="112"/>
      <c r="G105" s="112"/>
      <c r="H105" s="112"/>
      <c r="I105" s="112"/>
      <c r="J105" s="113">
        <f>J234</f>
        <v>0</v>
      </c>
      <c r="L105" s="110"/>
    </row>
    <row r="106" spans="2:47" s="9" customFormat="1" ht="19.899999999999999" customHeight="1" x14ac:dyDescent="0.2">
      <c r="B106" s="110"/>
      <c r="D106" s="111" t="s">
        <v>127</v>
      </c>
      <c r="E106" s="112"/>
      <c r="F106" s="112"/>
      <c r="G106" s="112"/>
      <c r="H106" s="112"/>
      <c r="I106" s="112"/>
      <c r="J106" s="113">
        <f>J253</f>
        <v>0</v>
      </c>
      <c r="L106" s="110"/>
    </row>
    <row r="107" spans="2:47" s="9" customFormat="1" ht="19.899999999999999" customHeight="1" x14ac:dyDescent="0.2">
      <c r="B107" s="110"/>
      <c r="D107" s="111" t="s">
        <v>128</v>
      </c>
      <c r="E107" s="112"/>
      <c r="F107" s="112"/>
      <c r="G107" s="112"/>
      <c r="H107" s="112"/>
      <c r="I107" s="112"/>
      <c r="J107" s="113">
        <f>J265</f>
        <v>0</v>
      </c>
      <c r="L107" s="110"/>
    </row>
    <row r="108" spans="2:47" s="8" customFormat="1" ht="25" customHeight="1" x14ac:dyDescent="0.2">
      <c r="B108" s="106"/>
      <c r="D108" s="107" t="s">
        <v>129</v>
      </c>
      <c r="E108" s="108"/>
      <c r="F108" s="108"/>
      <c r="G108" s="108"/>
      <c r="H108" s="108"/>
      <c r="I108" s="108"/>
      <c r="J108" s="109">
        <f>J267</f>
        <v>0</v>
      </c>
      <c r="L108" s="106"/>
    </row>
    <row r="109" spans="2:47" s="9" customFormat="1" ht="19.899999999999999" customHeight="1" x14ac:dyDescent="0.2">
      <c r="B109" s="110"/>
      <c r="D109" s="111" t="s">
        <v>130</v>
      </c>
      <c r="E109" s="112"/>
      <c r="F109" s="112"/>
      <c r="G109" s="112"/>
      <c r="H109" s="112"/>
      <c r="I109" s="112"/>
      <c r="J109" s="113">
        <f>J268</f>
        <v>0</v>
      </c>
      <c r="L109" s="110"/>
    </row>
    <row r="110" spans="2:47" s="9" customFormat="1" ht="19.899999999999999" customHeight="1" x14ac:dyDescent="0.2">
      <c r="B110" s="110"/>
      <c r="D110" s="111" t="s">
        <v>855</v>
      </c>
      <c r="E110" s="112"/>
      <c r="F110" s="112"/>
      <c r="G110" s="112"/>
      <c r="H110" s="112"/>
      <c r="I110" s="112"/>
      <c r="J110" s="113">
        <f>J281</f>
        <v>0</v>
      </c>
      <c r="L110" s="110"/>
    </row>
    <row r="111" spans="2:47" s="9" customFormat="1" ht="19.899999999999999" customHeight="1" x14ac:dyDescent="0.2">
      <c r="B111" s="110"/>
      <c r="D111" s="111" t="s">
        <v>131</v>
      </c>
      <c r="E111" s="112"/>
      <c r="F111" s="112"/>
      <c r="G111" s="112"/>
      <c r="H111" s="112"/>
      <c r="I111" s="112"/>
      <c r="J111" s="113">
        <f>J292</f>
        <v>0</v>
      </c>
      <c r="L111" s="110"/>
    </row>
    <row r="112" spans="2:47" s="9" customFormat="1" ht="19.899999999999999" customHeight="1" x14ac:dyDescent="0.2">
      <c r="B112" s="110"/>
      <c r="D112" s="111" t="s">
        <v>856</v>
      </c>
      <c r="E112" s="112"/>
      <c r="F112" s="112"/>
      <c r="G112" s="112"/>
      <c r="H112" s="112"/>
      <c r="I112" s="112"/>
      <c r="J112" s="113">
        <f>J305</f>
        <v>0</v>
      </c>
      <c r="L112" s="110"/>
    </row>
    <row r="113" spans="2:65" s="9" customFormat="1" ht="19.899999999999999" customHeight="1" x14ac:dyDescent="0.2">
      <c r="B113" s="110"/>
      <c r="D113" s="111" t="s">
        <v>627</v>
      </c>
      <c r="E113" s="112"/>
      <c r="F113" s="112"/>
      <c r="G113" s="112"/>
      <c r="H113" s="112"/>
      <c r="I113" s="112"/>
      <c r="J113" s="113">
        <f>J334</f>
        <v>0</v>
      </c>
      <c r="L113" s="110"/>
    </row>
    <row r="114" spans="2:65" s="9" customFormat="1" ht="19.899999999999999" customHeight="1" x14ac:dyDescent="0.2">
      <c r="B114" s="110"/>
      <c r="D114" s="111" t="s">
        <v>857</v>
      </c>
      <c r="E114" s="112"/>
      <c r="F114" s="112"/>
      <c r="G114" s="112"/>
      <c r="H114" s="112"/>
      <c r="I114" s="112"/>
      <c r="J114" s="113">
        <f>J353</f>
        <v>0</v>
      </c>
      <c r="L114" s="110"/>
    </row>
    <row r="115" spans="2:65" s="9" customFormat="1" ht="19.899999999999999" customHeight="1" x14ac:dyDescent="0.2">
      <c r="B115" s="110"/>
      <c r="D115" s="111" t="s">
        <v>858</v>
      </c>
      <c r="E115" s="112"/>
      <c r="F115" s="112"/>
      <c r="G115" s="112"/>
      <c r="H115" s="112"/>
      <c r="I115" s="112"/>
      <c r="J115" s="113">
        <f>J366</f>
        <v>0</v>
      </c>
      <c r="L115" s="110"/>
    </row>
    <row r="116" spans="2:65" s="9" customFormat="1" ht="19.899999999999999" customHeight="1" x14ac:dyDescent="0.2">
      <c r="B116" s="110"/>
      <c r="D116" s="111" t="s">
        <v>132</v>
      </c>
      <c r="E116" s="112"/>
      <c r="F116" s="112"/>
      <c r="G116" s="112"/>
      <c r="H116" s="112"/>
      <c r="I116" s="112"/>
      <c r="J116" s="113">
        <f>J383</f>
        <v>0</v>
      </c>
      <c r="L116" s="110"/>
    </row>
    <row r="117" spans="2:65" s="9" customFormat="1" ht="19.899999999999999" customHeight="1" x14ac:dyDescent="0.2">
      <c r="B117" s="110"/>
      <c r="D117" s="111" t="s">
        <v>859</v>
      </c>
      <c r="E117" s="112"/>
      <c r="F117" s="112"/>
      <c r="G117" s="112"/>
      <c r="H117" s="112"/>
      <c r="I117" s="112"/>
      <c r="J117" s="113">
        <f>J422</f>
        <v>0</v>
      </c>
      <c r="L117" s="110"/>
    </row>
    <row r="118" spans="2:65" s="9" customFormat="1" ht="19.899999999999999" customHeight="1" x14ac:dyDescent="0.2">
      <c r="B118" s="110"/>
      <c r="D118" s="111" t="s">
        <v>133</v>
      </c>
      <c r="E118" s="112"/>
      <c r="F118" s="112"/>
      <c r="G118" s="112"/>
      <c r="H118" s="112"/>
      <c r="I118" s="112"/>
      <c r="J118" s="113">
        <f>J433</f>
        <v>0</v>
      </c>
      <c r="L118" s="110"/>
    </row>
    <row r="119" spans="2:65" s="9" customFormat="1" ht="19.899999999999999" customHeight="1" x14ac:dyDescent="0.2">
      <c r="B119" s="110"/>
      <c r="D119" s="111" t="s">
        <v>860</v>
      </c>
      <c r="E119" s="112"/>
      <c r="F119" s="112"/>
      <c r="G119" s="112"/>
      <c r="H119" s="112"/>
      <c r="I119" s="112"/>
      <c r="J119" s="113">
        <f>J444</f>
        <v>0</v>
      </c>
      <c r="L119" s="110"/>
    </row>
    <row r="120" spans="2:65" s="9" customFormat="1" ht="19.899999999999999" customHeight="1" x14ac:dyDescent="0.2">
      <c r="B120" s="110"/>
      <c r="D120" s="111" t="s">
        <v>134</v>
      </c>
      <c r="E120" s="112"/>
      <c r="F120" s="112"/>
      <c r="G120" s="112"/>
      <c r="H120" s="112"/>
      <c r="I120" s="112"/>
      <c r="J120" s="113">
        <f>J461</f>
        <v>0</v>
      </c>
      <c r="L120" s="110"/>
    </row>
    <row r="121" spans="2:65" s="9" customFormat="1" ht="19.899999999999999" customHeight="1" x14ac:dyDescent="0.2">
      <c r="B121" s="110"/>
      <c r="D121" s="111" t="s">
        <v>861</v>
      </c>
      <c r="E121" s="112"/>
      <c r="F121" s="112"/>
      <c r="G121" s="112"/>
      <c r="H121" s="112"/>
      <c r="I121" s="112"/>
      <c r="J121" s="113">
        <f>J470</f>
        <v>0</v>
      </c>
      <c r="L121" s="110"/>
    </row>
    <row r="122" spans="2:65" s="9" customFormat="1" ht="19.899999999999999" customHeight="1" x14ac:dyDescent="0.2">
      <c r="B122" s="110"/>
      <c r="D122" s="111" t="s">
        <v>135</v>
      </c>
      <c r="E122" s="112"/>
      <c r="F122" s="112"/>
      <c r="G122" s="112"/>
      <c r="H122" s="112"/>
      <c r="I122" s="112"/>
      <c r="J122" s="113">
        <f>J474</f>
        <v>0</v>
      </c>
      <c r="L122" s="110"/>
    </row>
    <row r="123" spans="2:65" s="9" customFormat="1" ht="19.899999999999999" customHeight="1" x14ac:dyDescent="0.2">
      <c r="B123" s="110"/>
      <c r="D123" s="111" t="s">
        <v>862</v>
      </c>
      <c r="E123" s="112"/>
      <c r="F123" s="112"/>
      <c r="G123" s="112"/>
      <c r="H123" s="112"/>
      <c r="I123" s="112"/>
      <c r="J123" s="113">
        <f>J482</f>
        <v>0</v>
      </c>
      <c r="L123" s="110"/>
    </row>
    <row r="124" spans="2:65" s="1" customFormat="1" ht="21.75" customHeight="1" x14ac:dyDescent="0.2">
      <c r="B124" s="28"/>
      <c r="L124" s="28"/>
    </row>
    <row r="125" spans="2:65" s="1" customFormat="1" ht="7" customHeight="1" x14ac:dyDescent="0.2">
      <c r="B125" s="28"/>
      <c r="L125" s="28"/>
    </row>
    <row r="126" spans="2:65" s="1" customFormat="1" ht="29.25" customHeight="1" x14ac:dyDescent="0.2">
      <c r="B126" s="28"/>
      <c r="C126" s="105" t="s">
        <v>136</v>
      </c>
      <c r="J126" s="114">
        <f>ROUND(J127 + J128 + J129 + J130 + J131 + J132,2)</f>
        <v>0</v>
      </c>
      <c r="L126" s="28"/>
      <c r="N126" s="115" t="s">
        <v>39</v>
      </c>
    </row>
    <row r="127" spans="2:65" s="1" customFormat="1" ht="18" customHeight="1" x14ac:dyDescent="0.2">
      <c r="B127" s="28"/>
      <c r="D127" s="224" t="s">
        <v>137</v>
      </c>
      <c r="E127" s="225"/>
      <c r="F127" s="225"/>
      <c r="J127" s="117">
        <v>0</v>
      </c>
      <c r="L127" s="118"/>
      <c r="M127" s="119"/>
      <c r="N127" s="120" t="s">
        <v>40</v>
      </c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21" t="s">
        <v>109</v>
      </c>
      <c r="AZ127" s="119"/>
      <c r="BA127" s="119"/>
      <c r="BB127" s="119"/>
      <c r="BC127" s="119"/>
      <c r="BD127" s="119"/>
      <c r="BE127" s="122">
        <f t="shared" ref="BE127:BE132" si="0">IF(N127="základní",J127,0)</f>
        <v>0</v>
      </c>
      <c r="BF127" s="122">
        <f t="shared" ref="BF127:BF132" si="1">IF(N127="snížená",J127,0)</f>
        <v>0</v>
      </c>
      <c r="BG127" s="122">
        <f t="shared" ref="BG127:BG132" si="2">IF(N127="zákl. přenesená",J127,0)</f>
        <v>0</v>
      </c>
      <c r="BH127" s="122">
        <f t="shared" ref="BH127:BH132" si="3">IF(N127="sníž. přenesená",J127,0)</f>
        <v>0</v>
      </c>
      <c r="BI127" s="122">
        <f t="shared" ref="BI127:BI132" si="4">IF(N127="nulová",J127,0)</f>
        <v>0</v>
      </c>
      <c r="BJ127" s="121" t="s">
        <v>82</v>
      </c>
      <c r="BK127" s="119"/>
      <c r="BL127" s="119"/>
      <c r="BM127" s="119"/>
    </row>
    <row r="128" spans="2:65" s="1" customFormat="1" ht="18" customHeight="1" x14ac:dyDescent="0.2">
      <c r="B128" s="28"/>
      <c r="D128" s="224" t="s">
        <v>138</v>
      </c>
      <c r="E128" s="225"/>
      <c r="F128" s="225"/>
      <c r="J128" s="117">
        <v>0</v>
      </c>
      <c r="L128" s="118"/>
      <c r="M128" s="119"/>
      <c r="N128" s="120" t="s">
        <v>40</v>
      </c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21" t="s">
        <v>109</v>
      </c>
      <c r="AZ128" s="119"/>
      <c r="BA128" s="119"/>
      <c r="BB128" s="119"/>
      <c r="BC128" s="119"/>
      <c r="BD128" s="119"/>
      <c r="BE128" s="122">
        <f t="shared" si="0"/>
        <v>0</v>
      </c>
      <c r="BF128" s="122">
        <f t="shared" si="1"/>
        <v>0</v>
      </c>
      <c r="BG128" s="122">
        <f t="shared" si="2"/>
        <v>0</v>
      </c>
      <c r="BH128" s="122">
        <f t="shared" si="3"/>
        <v>0</v>
      </c>
      <c r="BI128" s="122">
        <f t="shared" si="4"/>
        <v>0</v>
      </c>
      <c r="BJ128" s="121" t="s">
        <v>82</v>
      </c>
      <c r="BK128" s="119"/>
      <c r="BL128" s="119"/>
      <c r="BM128" s="119"/>
    </row>
    <row r="129" spans="2:65" s="1" customFormat="1" ht="18" customHeight="1" x14ac:dyDescent="0.2">
      <c r="B129" s="28"/>
      <c r="D129" s="224" t="s">
        <v>139</v>
      </c>
      <c r="E129" s="225"/>
      <c r="F129" s="225"/>
      <c r="J129" s="117">
        <v>0</v>
      </c>
      <c r="L129" s="118"/>
      <c r="M129" s="119"/>
      <c r="N129" s="120" t="s">
        <v>40</v>
      </c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21" t="s">
        <v>109</v>
      </c>
      <c r="AZ129" s="119"/>
      <c r="BA129" s="119"/>
      <c r="BB129" s="119"/>
      <c r="BC129" s="119"/>
      <c r="BD129" s="119"/>
      <c r="BE129" s="122">
        <f t="shared" si="0"/>
        <v>0</v>
      </c>
      <c r="BF129" s="122">
        <f t="shared" si="1"/>
        <v>0</v>
      </c>
      <c r="BG129" s="122">
        <f t="shared" si="2"/>
        <v>0</v>
      </c>
      <c r="BH129" s="122">
        <f t="shared" si="3"/>
        <v>0</v>
      </c>
      <c r="BI129" s="122">
        <f t="shared" si="4"/>
        <v>0</v>
      </c>
      <c r="BJ129" s="121" t="s">
        <v>82</v>
      </c>
      <c r="BK129" s="119"/>
      <c r="BL129" s="119"/>
      <c r="BM129" s="119"/>
    </row>
    <row r="130" spans="2:65" s="1" customFormat="1" ht="18" customHeight="1" x14ac:dyDescent="0.2">
      <c r="B130" s="28"/>
      <c r="D130" s="224" t="s">
        <v>140</v>
      </c>
      <c r="E130" s="225"/>
      <c r="F130" s="225"/>
      <c r="J130" s="117">
        <v>0</v>
      </c>
      <c r="L130" s="118"/>
      <c r="M130" s="119"/>
      <c r="N130" s="120" t="s">
        <v>40</v>
      </c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21" t="s">
        <v>109</v>
      </c>
      <c r="AZ130" s="119"/>
      <c r="BA130" s="119"/>
      <c r="BB130" s="119"/>
      <c r="BC130" s="119"/>
      <c r="BD130" s="119"/>
      <c r="BE130" s="122">
        <f t="shared" si="0"/>
        <v>0</v>
      </c>
      <c r="BF130" s="122">
        <f t="shared" si="1"/>
        <v>0</v>
      </c>
      <c r="BG130" s="122">
        <f t="shared" si="2"/>
        <v>0</v>
      </c>
      <c r="BH130" s="122">
        <f t="shared" si="3"/>
        <v>0</v>
      </c>
      <c r="BI130" s="122">
        <f t="shared" si="4"/>
        <v>0</v>
      </c>
      <c r="BJ130" s="121" t="s">
        <v>82</v>
      </c>
      <c r="BK130" s="119"/>
      <c r="BL130" s="119"/>
      <c r="BM130" s="119"/>
    </row>
    <row r="131" spans="2:65" s="1" customFormat="1" ht="18" customHeight="1" x14ac:dyDescent="0.2">
      <c r="B131" s="28"/>
      <c r="D131" s="224" t="s">
        <v>141</v>
      </c>
      <c r="E131" s="225"/>
      <c r="F131" s="225"/>
      <c r="J131" s="117">
        <v>0</v>
      </c>
      <c r="L131" s="118"/>
      <c r="M131" s="119"/>
      <c r="N131" s="120" t="s">
        <v>40</v>
      </c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21" t="s">
        <v>109</v>
      </c>
      <c r="AZ131" s="119"/>
      <c r="BA131" s="119"/>
      <c r="BB131" s="119"/>
      <c r="BC131" s="119"/>
      <c r="BD131" s="119"/>
      <c r="BE131" s="122">
        <f t="shared" si="0"/>
        <v>0</v>
      </c>
      <c r="BF131" s="122">
        <f t="shared" si="1"/>
        <v>0</v>
      </c>
      <c r="BG131" s="122">
        <f t="shared" si="2"/>
        <v>0</v>
      </c>
      <c r="BH131" s="122">
        <f t="shared" si="3"/>
        <v>0</v>
      </c>
      <c r="BI131" s="122">
        <f t="shared" si="4"/>
        <v>0</v>
      </c>
      <c r="BJ131" s="121" t="s">
        <v>82</v>
      </c>
      <c r="BK131" s="119"/>
      <c r="BL131" s="119"/>
      <c r="BM131" s="119"/>
    </row>
    <row r="132" spans="2:65" s="1" customFormat="1" ht="18" customHeight="1" x14ac:dyDescent="0.2">
      <c r="B132" s="28"/>
      <c r="D132" s="116" t="s">
        <v>142</v>
      </c>
      <c r="J132" s="117">
        <f>ROUND(J32*T132,2)</f>
        <v>0</v>
      </c>
      <c r="L132" s="118"/>
      <c r="M132" s="119"/>
      <c r="N132" s="120" t="s">
        <v>40</v>
      </c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21" t="s">
        <v>143</v>
      </c>
      <c r="AZ132" s="119"/>
      <c r="BA132" s="119"/>
      <c r="BB132" s="119"/>
      <c r="BC132" s="119"/>
      <c r="BD132" s="119"/>
      <c r="BE132" s="122">
        <f t="shared" si="0"/>
        <v>0</v>
      </c>
      <c r="BF132" s="122">
        <f t="shared" si="1"/>
        <v>0</v>
      </c>
      <c r="BG132" s="122">
        <f t="shared" si="2"/>
        <v>0</v>
      </c>
      <c r="BH132" s="122">
        <f t="shared" si="3"/>
        <v>0</v>
      </c>
      <c r="BI132" s="122">
        <f t="shared" si="4"/>
        <v>0</v>
      </c>
      <c r="BJ132" s="121" t="s">
        <v>82</v>
      </c>
      <c r="BK132" s="119"/>
      <c r="BL132" s="119"/>
      <c r="BM132" s="119"/>
    </row>
    <row r="133" spans="2:65" s="1" customFormat="1" ht="10" x14ac:dyDescent="0.2">
      <c r="B133" s="28"/>
      <c r="L133" s="28"/>
    </row>
    <row r="134" spans="2:65" s="1" customFormat="1" ht="29.25" customHeight="1" x14ac:dyDescent="0.2">
      <c r="B134" s="28"/>
      <c r="C134" s="123" t="s">
        <v>144</v>
      </c>
      <c r="D134" s="95"/>
      <c r="E134" s="95"/>
      <c r="F134" s="95"/>
      <c r="G134" s="95"/>
      <c r="H134" s="95"/>
      <c r="I134" s="95"/>
      <c r="J134" s="124">
        <f>ROUND(J98+J126,2)</f>
        <v>0</v>
      </c>
      <c r="K134" s="95"/>
      <c r="L134" s="28"/>
    </row>
    <row r="135" spans="2:65" s="1" customFormat="1" ht="7" customHeight="1" x14ac:dyDescent="0.2"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28"/>
    </row>
    <row r="139" spans="2:65" s="1" customFormat="1" ht="7" customHeight="1" x14ac:dyDescent="0.2"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28"/>
    </row>
    <row r="140" spans="2:65" s="1" customFormat="1" ht="25" customHeight="1" x14ac:dyDescent="0.2">
      <c r="B140" s="28"/>
      <c r="C140" s="17" t="s">
        <v>145</v>
      </c>
      <c r="L140" s="28"/>
    </row>
    <row r="141" spans="2:65" s="1" customFormat="1" ht="7" customHeight="1" x14ac:dyDescent="0.2">
      <c r="B141" s="28"/>
      <c r="L141" s="28"/>
    </row>
    <row r="142" spans="2:65" s="1" customFormat="1" ht="12" customHeight="1" x14ac:dyDescent="0.2">
      <c r="B142" s="28"/>
      <c r="C142" s="23" t="s">
        <v>16</v>
      </c>
      <c r="L142" s="28"/>
    </row>
    <row r="143" spans="2:65" s="1" customFormat="1" ht="26.25" customHeight="1" x14ac:dyDescent="0.2">
      <c r="B143" s="28"/>
      <c r="E143" s="220" t="str">
        <f>E7</f>
        <v>Stavební úpravy, přístavba a nástavba objektu - Objekt občanského vybavení a umístění TČ</v>
      </c>
      <c r="F143" s="221"/>
      <c r="G143" s="221"/>
      <c r="H143" s="221"/>
      <c r="L143" s="28"/>
    </row>
    <row r="144" spans="2:65" ht="12" customHeight="1" x14ac:dyDescent="0.2">
      <c r="B144" s="16"/>
      <c r="C144" s="23" t="s">
        <v>112</v>
      </c>
      <c r="L144" s="16"/>
    </row>
    <row r="145" spans="2:65" s="1" customFormat="1" ht="16.5" customHeight="1" x14ac:dyDescent="0.2">
      <c r="B145" s="28"/>
      <c r="E145" s="220" t="s">
        <v>113</v>
      </c>
      <c r="F145" s="222"/>
      <c r="G145" s="222"/>
      <c r="H145" s="222"/>
      <c r="L145" s="28"/>
    </row>
    <row r="146" spans="2:65" s="1" customFormat="1" ht="12" customHeight="1" x14ac:dyDescent="0.2">
      <c r="B146" s="28"/>
      <c r="C146" s="23" t="s">
        <v>114</v>
      </c>
      <c r="L146" s="28"/>
    </row>
    <row r="147" spans="2:65" s="1" customFormat="1" ht="16.5" customHeight="1" x14ac:dyDescent="0.2">
      <c r="B147" s="28"/>
      <c r="E147" s="178" t="str">
        <f>E11</f>
        <v>D4 - Přístavba, nástavba, 2.NP</v>
      </c>
      <c r="F147" s="222"/>
      <c r="G147" s="222"/>
      <c r="H147" s="222"/>
      <c r="L147" s="28"/>
    </row>
    <row r="148" spans="2:65" s="1" customFormat="1" ht="7" customHeight="1" x14ac:dyDescent="0.2">
      <c r="B148" s="28"/>
      <c r="L148" s="28"/>
    </row>
    <row r="149" spans="2:65" s="1" customFormat="1" ht="12" customHeight="1" x14ac:dyDescent="0.2">
      <c r="B149" s="28"/>
      <c r="C149" s="23" t="s">
        <v>20</v>
      </c>
      <c r="F149" s="21" t="str">
        <f>F14</f>
        <v>p.č. 1006/1, 1006/44 a p.č. st. 52, k.ú. Kozojedy</v>
      </c>
      <c r="I149" s="23" t="s">
        <v>22</v>
      </c>
      <c r="J149" s="48" t="str">
        <f>IF(J14="","",J14)</f>
        <v>12. 4. 2023</v>
      </c>
      <c r="L149" s="28"/>
    </row>
    <row r="150" spans="2:65" s="1" customFormat="1" ht="7" customHeight="1" x14ac:dyDescent="0.2">
      <c r="B150" s="28"/>
      <c r="L150" s="28"/>
    </row>
    <row r="151" spans="2:65" s="1" customFormat="1" ht="15.15" customHeight="1" x14ac:dyDescent="0.2">
      <c r="B151" s="28"/>
      <c r="C151" s="23" t="s">
        <v>24</v>
      </c>
      <c r="F151" s="21" t="str">
        <f>E17</f>
        <v>Obec Kozojedy, 9. května 40, 28163 Kozojedy</v>
      </c>
      <c r="I151" s="23" t="s">
        <v>30</v>
      </c>
      <c r="J151" s="26" t="str">
        <f>E23</f>
        <v>KFJ poject s.r.o.</v>
      </c>
      <c r="L151" s="28"/>
    </row>
    <row r="152" spans="2:65" s="1" customFormat="1" ht="15.15" customHeight="1" x14ac:dyDescent="0.2">
      <c r="B152" s="28"/>
      <c r="C152" s="23" t="s">
        <v>28</v>
      </c>
      <c r="F152" s="21" t="str">
        <f>IF(E20="","",E20)</f>
        <v>Vyplň údaj</v>
      </c>
      <c r="I152" s="23" t="s">
        <v>33</v>
      </c>
      <c r="J152" s="26" t="str">
        <f>E26</f>
        <v>KFJ poject s.r.o.</v>
      </c>
      <c r="L152" s="28"/>
    </row>
    <row r="153" spans="2:65" s="1" customFormat="1" ht="10.25" customHeight="1" x14ac:dyDescent="0.2">
      <c r="B153" s="28"/>
      <c r="L153" s="28"/>
    </row>
    <row r="154" spans="2:65" s="10" customFormat="1" ht="29.25" customHeight="1" x14ac:dyDescent="0.2">
      <c r="B154" s="125"/>
      <c r="C154" s="126" t="s">
        <v>146</v>
      </c>
      <c r="D154" s="127" t="s">
        <v>60</v>
      </c>
      <c r="E154" s="127" t="s">
        <v>56</v>
      </c>
      <c r="F154" s="127" t="s">
        <v>57</v>
      </c>
      <c r="G154" s="127" t="s">
        <v>147</v>
      </c>
      <c r="H154" s="127" t="s">
        <v>148</v>
      </c>
      <c r="I154" s="127" t="s">
        <v>149</v>
      </c>
      <c r="J154" s="128" t="s">
        <v>120</v>
      </c>
      <c r="K154" s="129" t="s">
        <v>150</v>
      </c>
      <c r="L154" s="125"/>
      <c r="M154" s="55" t="s">
        <v>1</v>
      </c>
      <c r="N154" s="56" t="s">
        <v>39</v>
      </c>
      <c r="O154" s="56" t="s">
        <v>151</v>
      </c>
      <c r="P154" s="56" t="s">
        <v>152</v>
      </c>
      <c r="Q154" s="56" t="s">
        <v>153</v>
      </c>
      <c r="R154" s="56" t="s">
        <v>154</v>
      </c>
      <c r="S154" s="56" t="s">
        <v>155</v>
      </c>
      <c r="T154" s="57" t="s">
        <v>156</v>
      </c>
    </row>
    <row r="155" spans="2:65" s="1" customFormat="1" ht="22.75" customHeight="1" x14ac:dyDescent="0.35">
      <c r="B155" s="28"/>
      <c r="C155" s="60" t="s">
        <v>157</v>
      </c>
      <c r="J155" s="130">
        <f>BK155</f>
        <v>0</v>
      </c>
      <c r="L155" s="28"/>
      <c r="M155" s="58"/>
      <c r="N155" s="49"/>
      <c r="O155" s="49"/>
      <c r="P155" s="131">
        <f>P156+P267</f>
        <v>0</v>
      </c>
      <c r="Q155" s="49"/>
      <c r="R155" s="131">
        <f>R156+R267</f>
        <v>106.05913543534089</v>
      </c>
      <c r="S155" s="49"/>
      <c r="T155" s="132">
        <f>T156+T267</f>
        <v>63.607178989999987</v>
      </c>
      <c r="AT155" s="13" t="s">
        <v>74</v>
      </c>
      <c r="AU155" s="13" t="s">
        <v>122</v>
      </c>
      <c r="BK155" s="133">
        <f>BK156+BK267</f>
        <v>0</v>
      </c>
    </row>
    <row r="156" spans="2:65" s="11" customFormat="1" ht="25.9" customHeight="1" x14ac:dyDescent="0.35">
      <c r="B156" s="134"/>
      <c r="D156" s="135" t="s">
        <v>74</v>
      </c>
      <c r="E156" s="136" t="s">
        <v>158</v>
      </c>
      <c r="F156" s="136" t="s">
        <v>159</v>
      </c>
      <c r="I156" s="137"/>
      <c r="J156" s="138">
        <f>BK156</f>
        <v>0</v>
      </c>
      <c r="L156" s="134"/>
      <c r="M156" s="139"/>
      <c r="P156" s="140">
        <f>P157+P166+P176+P184+P191+P234+P253+P265</f>
        <v>0</v>
      </c>
      <c r="R156" s="140">
        <f>R157+R166+R176+R184+R191+R234+R253+R265</f>
        <v>56.536429281669896</v>
      </c>
      <c r="T156" s="141">
        <f>T157+T166+T176+T184+T191+T234+T253+T265</f>
        <v>46.77323899999999</v>
      </c>
      <c r="AR156" s="135" t="s">
        <v>82</v>
      </c>
      <c r="AT156" s="142" t="s">
        <v>74</v>
      </c>
      <c r="AU156" s="142" t="s">
        <v>75</v>
      </c>
      <c r="AY156" s="135" t="s">
        <v>160</v>
      </c>
      <c r="BK156" s="143">
        <f>BK157+BK166+BK176+BK184+BK191+BK234+BK253+BK265</f>
        <v>0</v>
      </c>
    </row>
    <row r="157" spans="2:65" s="11" customFormat="1" ht="22.75" customHeight="1" x14ac:dyDescent="0.25">
      <c r="B157" s="134"/>
      <c r="D157" s="135" t="s">
        <v>74</v>
      </c>
      <c r="E157" s="144" t="s">
        <v>82</v>
      </c>
      <c r="F157" s="144" t="s">
        <v>863</v>
      </c>
      <c r="I157" s="137"/>
      <c r="J157" s="145">
        <f>BK157</f>
        <v>0</v>
      </c>
      <c r="L157" s="134"/>
      <c r="M157" s="139"/>
      <c r="P157" s="140">
        <f>SUM(P158:P165)</f>
        <v>0</v>
      </c>
      <c r="R157" s="140">
        <f>SUM(R158:R165)</f>
        <v>5.6420000000000003</v>
      </c>
      <c r="T157" s="141">
        <f>SUM(T158:T165)</f>
        <v>0</v>
      </c>
      <c r="AR157" s="135" t="s">
        <v>82</v>
      </c>
      <c r="AT157" s="142" t="s">
        <v>74</v>
      </c>
      <c r="AU157" s="142" t="s">
        <v>82</v>
      </c>
      <c r="AY157" s="135" t="s">
        <v>160</v>
      </c>
      <c r="BK157" s="143">
        <f>SUM(BK158:BK165)</f>
        <v>0</v>
      </c>
    </row>
    <row r="158" spans="2:65" s="1" customFormat="1" ht="33" customHeight="1" x14ac:dyDescent="0.2">
      <c r="B158" s="28"/>
      <c r="C158" s="146" t="s">
        <v>82</v>
      </c>
      <c r="D158" s="146" t="s">
        <v>163</v>
      </c>
      <c r="E158" s="147" t="s">
        <v>864</v>
      </c>
      <c r="F158" s="148" t="s">
        <v>865</v>
      </c>
      <c r="G158" s="149" t="s">
        <v>209</v>
      </c>
      <c r="H158" s="150">
        <v>4.34</v>
      </c>
      <c r="I158" s="151"/>
      <c r="J158" s="152">
        <f t="shared" ref="J158:J165" si="5">ROUND(I158*H158,2)</f>
        <v>0</v>
      </c>
      <c r="K158" s="153"/>
      <c r="L158" s="28"/>
      <c r="M158" s="154" t="s">
        <v>1</v>
      </c>
      <c r="N158" s="115" t="s">
        <v>40</v>
      </c>
      <c r="P158" s="155">
        <f t="shared" ref="P158:P165" si="6">O158*H158</f>
        <v>0</v>
      </c>
      <c r="Q158" s="155">
        <v>0</v>
      </c>
      <c r="R158" s="155">
        <f t="shared" ref="R158:R165" si="7">Q158*H158</f>
        <v>0</v>
      </c>
      <c r="S158" s="155">
        <v>0</v>
      </c>
      <c r="T158" s="156">
        <f t="shared" ref="T158:T165" si="8">S158*H158</f>
        <v>0</v>
      </c>
      <c r="AR158" s="157" t="s">
        <v>167</v>
      </c>
      <c r="AT158" s="157" t="s">
        <v>163</v>
      </c>
      <c r="AU158" s="157" t="s">
        <v>84</v>
      </c>
      <c r="AY158" s="13" t="s">
        <v>160</v>
      </c>
      <c r="BE158" s="158">
        <f t="shared" ref="BE158:BE165" si="9">IF(N158="základní",J158,0)</f>
        <v>0</v>
      </c>
      <c r="BF158" s="158">
        <f t="shared" ref="BF158:BF165" si="10">IF(N158="snížená",J158,0)</f>
        <v>0</v>
      </c>
      <c r="BG158" s="158">
        <f t="shared" ref="BG158:BG165" si="11">IF(N158="zákl. přenesená",J158,0)</f>
        <v>0</v>
      </c>
      <c r="BH158" s="158">
        <f t="shared" ref="BH158:BH165" si="12">IF(N158="sníž. přenesená",J158,0)</f>
        <v>0</v>
      </c>
      <c r="BI158" s="158">
        <f t="shared" ref="BI158:BI165" si="13">IF(N158="nulová",J158,0)</f>
        <v>0</v>
      </c>
      <c r="BJ158" s="13" t="s">
        <v>82</v>
      </c>
      <c r="BK158" s="158">
        <f t="shared" ref="BK158:BK165" si="14">ROUND(I158*H158,2)</f>
        <v>0</v>
      </c>
      <c r="BL158" s="13" t="s">
        <v>167</v>
      </c>
      <c r="BM158" s="157" t="s">
        <v>866</v>
      </c>
    </row>
    <row r="159" spans="2:65" s="1" customFormat="1" ht="37.75" customHeight="1" x14ac:dyDescent="0.2">
      <c r="B159" s="28"/>
      <c r="C159" s="146" t="s">
        <v>84</v>
      </c>
      <c r="D159" s="146" t="s">
        <v>163</v>
      </c>
      <c r="E159" s="147" t="s">
        <v>867</v>
      </c>
      <c r="F159" s="148" t="s">
        <v>868</v>
      </c>
      <c r="G159" s="149" t="s">
        <v>209</v>
      </c>
      <c r="H159" s="150">
        <v>4.34</v>
      </c>
      <c r="I159" s="151"/>
      <c r="J159" s="152">
        <f t="shared" si="5"/>
        <v>0</v>
      </c>
      <c r="K159" s="153"/>
      <c r="L159" s="28"/>
      <c r="M159" s="154" t="s">
        <v>1</v>
      </c>
      <c r="N159" s="115" t="s">
        <v>40</v>
      </c>
      <c r="P159" s="155">
        <f t="shared" si="6"/>
        <v>0</v>
      </c>
      <c r="Q159" s="155">
        <v>0</v>
      </c>
      <c r="R159" s="155">
        <f t="shared" si="7"/>
        <v>0</v>
      </c>
      <c r="S159" s="155">
        <v>0</v>
      </c>
      <c r="T159" s="156">
        <f t="shared" si="8"/>
        <v>0</v>
      </c>
      <c r="AR159" s="157" t="s">
        <v>167</v>
      </c>
      <c r="AT159" s="157" t="s">
        <v>163</v>
      </c>
      <c r="AU159" s="157" t="s">
        <v>84</v>
      </c>
      <c r="AY159" s="13" t="s">
        <v>160</v>
      </c>
      <c r="BE159" s="158">
        <f t="shared" si="9"/>
        <v>0</v>
      </c>
      <c r="BF159" s="158">
        <f t="shared" si="10"/>
        <v>0</v>
      </c>
      <c r="BG159" s="158">
        <f t="shared" si="11"/>
        <v>0</v>
      </c>
      <c r="BH159" s="158">
        <f t="shared" si="12"/>
        <v>0</v>
      </c>
      <c r="BI159" s="158">
        <f t="shared" si="13"/>
        <v>0</v>
      </c>
      <c r="BJ159" s="13" t="s">
        <v>82</v>
      </c>
      <c r="BK159" s="158">
        <f t="shared" si="14"/>
        <v>0</v>
      </c>
      <c r="BL159" s="13" t="s">
        <v>167</v>
      </c>
      <c r="BM159" s="157" t="s">
        <v>869</v>
      </c>
    </row>
    <row r="160" spans="2:65" s="1" customFormat="1" ht="37.75" customHeight="1" x14ac:dyDescent="0.2">
      <c r="B160" s="28"/>
      <c r="C160" s="146" t="s">
        <v>161</v>
      </c>
      <c r="D160" s="146" t="s">
        <v>163</v>
      </c>
      <c r="E160" s="147" t="s">
        <v>870</v>
      </c>
      <c r="F160" s="148" t="s">
        <v>871</v>
      </c>
      <c r="G160" s="149" t="s">
        <v>209</v>
      </c>
      <c r="H160" s="150">
        <v>86.8</v>
      </c>
      <c r="I160" s="151"/>
      <c r="J160" s="152">
        <f t="shared" si="5"/>
        <v>0</v>
      </c>
      <c r="K160" s="153"/>
      <c r="L160" s="28"/>
      <c r="M160" s="154" t="s">
        <v>1</v>
      </c>
      <c r="N160" s="115" t="s">
        <v>40</v>
      </c>
      <c r="P160" s="155">
        <f t="shared" si="6"/>
        <v>0</v>
      </c>
      <c r="Q160" s="155">
        <v>0</v>
      </c>
      <c r="R160" s="155">
        <f t="shared" si="7"/>
        <v>0</v>
      </c>
      <c r="S160" s="155">
        <v>0</v>
      </c>
      <c r="T160" s="156">
        <f t="shared" si="8"/>
        <v>0</v>
      </c>
      <c r="AR160" s="157" t="s">
        <v>167</v>
      </c>
      <c r="AT160" s="157" t="s">
        <v>163</v>
      </c>
      <c r="AU160" s="157" t="s">
        <v>84</v>
      </c>
      <c r="AY160" s="13" t="s">
        <v>160</v>
      </c>
      <c r="BE160" s="158">
        <f t="shared" si="9"/>
        <v>0</v>
      </c>
      <c r="BF160" s="158">
        <f t="shared" si="10"/>
        <v>0</v>
      </c>
      <c r="BG160" s="158">
        <f t="shared" si="11"/>
        <v>0</v>
      </c>
      <c r="BH160" s="158">
        <f t="shared" si="12"/>
        <v>0</v>
      </c>
      <c r="BI160" s="158">
        <f t="shared" si="13"/>
        <v>0</v>
      </c>
      <c r="BJ160" s="13" t="s">
        <v>82</v>
      </c>
      <c r="BK160" s="158">
        <f t="shared" si="14"/>
        <v>0</v>
      </c>
      <c r="BL160" s="13" t="s">
        <v>167</v>
      </c>
      <c r="BM160" s="157" t="s">
        <v>872</v>
      </c>
    </row>
    <row r="161" spans="2:65" s="1" customFormat="1" ht="24.15" customHeight="1" x14ac:dyDescent="0.2">
      <c r="B161" s="28"/>
      <c r="C161" s="146" t="s">
        <v>167</v>
      </c>
      <c r="D161" s="146" t="s">
        <v>163</v>
      </c>
      <c r="E161" s="147" t="s">
        <v>873</v>
      </c>
      <c r="F161" s="148" t="s">
        <v>874</v>
      </c>
      <c r="G161" s="149" t="s">
        <v>209</v>
      </c>
      <c r="H161" s="150">
        <v>4.34</v>
      </c>
      <c r="I161" s="151"/>
      <c r="J161" s="152">
        <f t="shared" si="5"/>
        <v>0</v>
      </c>
      <c r="K161" s="153"/>
      <c r="L161" s="28"/>
      <c r="M161" s="154" t="s">
        <v>1</v>
      </c>
      <c r="N161" s="115" t="s">
        <v>40</v>
      </c>
      <c r="P161" s="155">
        <f t="shared" si="6"/>
        <v>0</v>
      </c>
      <c r="Q161" s="155">
        <v>0</v>
      </c>
      <c r="R161" s="155">
        <f t="shared" si="7"/>
        <v>0</v>
      </c>
      <c r="S161" s="155">
        <v>0</v>
      </c>
      <c r="T161" s="156">
        <f t="shared" si="8"/>
        <v>0</v>
      </c>
      <c r="AR161" s="157" t="s">
        <v>167</v>
      </c>
      <c r="AT161" s="157" t="s">
        <v>163</v>
      </c>
      <c r="AU161" s="157" t="s">
        <v>84</v>
      </c>
      <c r="AY161" s="13" t="s">
        <v>160</v>
      </c>
      <c r="BE161" s="158">
        <f t="shared" si="9"/>
        <v>0</v>
      </c>
      <c r="BF161" s="158">
        <f t="shared" si="10"/>
        <v>0</v>
      </c>
      <c r="BG161" s="158">
        <f t="shared" si="11"/>
        <v>0</v>
      </c>
      <c r="BH161" s="158">
        <f t="shared" si="12"/>
        <v>0</v>
      </c>
      <c r="BI161" s="158">
        <f t="shared" si="13"/>
        <v>0</v>
      </c>
      <c r="BJ161" s="13" t="s">
        <v>82</v>
      </c>
      <c r="BK161" s="158">
        <f t="shared" si="14"/>
        <v>0</v>
      </c>
      <c r="BL161" s="13" t="s">
        <v>167</v>
      </c>
      <c r="BM161" s="157" t="s">
        <v>875</v>
      </c>
    </row>
    <row r="162" spans="2:65" s="1" customFormat="1" ht="24.15" customHeight="1" x14ac:dyDescent="0.2">
      <c r="B162" s="28"/>
      <c r="C162" s="146" t="s">
        <v>183</v>
      </c>
      <c r="D162" s="146" t="s">
        <v>163</v>
      </c>
      <c r="E162" s="147" t="s">
        <v>876</v>
      </c>
      <c r="F162" s="148" t="s">
        <v>877</v>
      </c>
      <c r="G162" s="149" t="s">
        <v>209</v>
      </c>
      <c r="H162" s="150">
        <v>2.8210000000000002</v>
      </c>
      <c r="I162" s="151"/>
      <c r="J162" s="152">
        <f t="shared" si="5"/>
        <v>0</v>
      </c>
      <c r="K162" s="153"/>
      <c r="L162" s="28"/>
      <c r="M162" s="154" t="s">
        <v>1</v>
      </c>
      <c r="N162" s="115" t="s">
        <v>40</v>
      </c>
      <c r="P162" s="155">
        <f t="shared" si="6"/>
        <v>0</v>
      </c>
      <c r="Q162" s="155">
        <v>0</v>
      </c>
      <c r="R162" s="155">
        <f t="shared" si="7"/>
        <v>0</v>
      </c>
      <c r="S162" s="155">
        <v>0</v>
      </c>
      <c r="T162" s="156">
        <f t="shared" si="8"/>
        <v>0</v>
      </c>
      <c r="AR162" s="157" t="s">
        <v>167</v>
      </c>
      <c r="AT162" s="157" t="s">
        <v>163</v>
      </c>
      <c r="AU162" s="157" t="s">
        <v>84</v>
      </c>
      <c r="AY162" s="13" t="s">
        <v>160</v>
      </c>
      <c r="BE162" s="158">
        <f t="shared" si="9"/>
        <v>0</v>
      </c>
      <c r="BF162" s="158">
        <f t="shared" si="10"/>
        <v>0</v>
      </c>
      <c r="BG162" s="158">
        <f t="shared" si="11"/>
        <v>0</v>
      </c>
      <c r="BH162" s="158">
        <f t="shared" si="12"/>
        <v>0</v>
      </c>
      <c r="BI162" s="158">
        <f t="shared" si="13"/>
        <v>0</v>
      </c>
      <c r="BJ162" s="13" t="s">
        <v>82</v>
      </c>
      <c r="BK162" s="158">
        <f t="shared" si="14"/>
        <v>0</v>
      </c>
      <c r="BL162" s="13" t="s">
        <v>167</v>
      </c>
      <c r="BM162" s="157" t="s">
        <v>878</v>
      </c>
    </row>
    <row r="163" spans="2:65" s="1" customFormat="1" ht="16.5" customHeight="1" x14ac:dyDescent="0.2">
      <c r="B163" s="28"/>
      <c r="C163" s="162" t="s">
        <v>178</v>
      </c>
      <c r="D163" s="162" t="s">
        <v>322</v>
      </c>
      <c r="E163" s="163" t="s">
        <v>879</v>
      </c>
      <c r="F163" s="164" t="s">
        <v>880</v>
      </c>
      <c r="G163" s="165" t="s">
        <v>218</v>
      </c>
      <c r="H163" s="166">
        <v>5.6420000000000003</v>
      </c>
      <c r="I163" s="167"/>
      <c r="J163" s="168">
        <f t="shared" si="5"/>
        <v>0</v>
      </c>
      <c r="K163" s="169"/>
      <c r="L163" s="170"/>
      <c r="M163" s="171" t="s">
        <v>1</v>
      </c>
      <c r="N163" s="172" t="s">
        <v>40</v>
      </c>
      <c r="P163" s="155">
        <f t="shared" si="6"/>
        <v>0</v>
      </c>
      <c r="Q163" s="155">
        <v>1</v>
      </c>
      <c r="R163" s="155">
        <f t="shared" si="7"/>
        <v>5.6420000000000003</v>
      </c>
      <c r="S163" s="155">
        <v>0</v>
      </c>
      <c r="T163" s="156">
        <f t="shared" si="8"/>
        <v>0</v>
      </c>
      <c r="AR163" s="157" t="s">
        <v>194</v>
      </c>
      <c r="AT163" s="157" t="s">
        <v>322</v>
      </c>
      <c r="AU163" s="157" t="s">
        <v>84</v>
      </c>
      <c r="AY163" s="13" t="s">
        <v>160</v>
      </c>
      <c r="BE163" s="158">
        <f t="shared" si="9"/>
        <v>0</v>
      </c>
      <c r="BF163" s="158">
        <f t="shared" si="10"/>
        <v>0</v>
      </c>
      <c r="BG163" s="158">
        <f t="shared" si="11"/>
        <v>0</v>
      </c>
      <c r="BH163" s="158">
        <f t="shared" si="12"/>
        <v>0</v>
      </c>
      <c r="BI163" s="158">
        <f t="shared" si="13"/>
        <v>0</v>
      </c>
      <c r="BJ163" s="13" t="s">
        <v>82</v>
      </c>
      <c r="BK163" s="158">
        <f t="shared" si="14"/>
        <v>0</v>
      </c>
      <c r="BL163" s="13" t="s">
        <v>167</v>
      </c>
      <c r="BM163" s="157" t="s">
        <v>881</v>
      </c>
    </row>
    <row r="164" spans="2:65" s="1" customFormat="1" ht="33" customHeight="1" x14ac:dyDescent="0.2">
      <c r="B164" s="28"/>
      <c r="C164" s="146" t="s">
        <v>190</v>
      </c>
      <c r="D164" s="146" t="s">
        <v>163</v>
      </c>
      <c r="E164" s="147" t="s">
        <v>882</v>
      </c>
      <c r="F164" s="148" t="s">
        <v>883</v>
      </c>
      <c r="G164" s="149" t="s">
        <v>218</v>
      </c>
      <c r="H164" s="150">
        <v>8.68</v>
      </c>
      <c r="I164" s="151"/>
      <c r="J164" s="152">
        <f t="shared" si="5"/>
        <v>0</v>
      </c>
      <c r="K164" s="153"/>
      <c r="L164" s="28"/>
      <c r="M164" s="154" t="s">
        <v>1</v>
      </c>
      <c r="N164" s="115" t="s">
        <v>40</v>
      </c>
      <c r="P164" s="155">
        <f t="shared" si="6"/>
        <v>0</v>
      </c>
      <c r="Q164" s="155">
        <v>0</v>
      </c>
      <c r="R164" s="155">
        <f t="shared" si="7"/>
        <v>0</v>
      </c>
      <c r="S164" s="155">
        <v>0</v>
      </c>
      <c r="T164" s="156">
        <f t="shared" si="8"/>
        <v>0</v>
      </c>
      <c r="AR164" s="157" t="s">
        <v>167</v>
      </c>
      <c r="AT164" s="157" t="s">
        <v>163</v>
      </c>
      <c r="AU164" s="157" t="s">
        <v>84</v>
      </c>
      <c r="AY164" s="13" t="s">
        <v>160</v>
      </c>
      <c r="BE164" s="158">
        <f t="shared" si="9"/>
        <v>0</v>
      </c>
      <c r="BF164" s="158">
        <f t="shared" si="10"/>
        <v>0</v>
      </c>
      <c r="BG164" s="158">
        <f t="shared" si="11"/>
        <v>0</v>
      </c>
      <c r="BH164" s="158">
        <f t="shared" si="12"/>
        <v>0</v>
      </c>
      <c r="BI164" s="158">
        <f t="shared" si="13"/>
        <v>0</v>
      </c>
      <c r="BJ164" s="13" t="s">
        <v>82</v>
      </c>
      <c r="BK164" s="158">
        <f t="shared" si="14"/>
        <v>0</v>
      </c>
      <c r="BL164" s="13" t="s">
        <v>167</v>
      </c>
      <c r="BM164" s="157" t="s">
        <v>884</v>
      </c>
    </row>
    <row r="165" spans="2:65" s="1" customFormat="1" ht="16.5" customHeight="1" x14ac:dyDescent="0.2">
      <c r="B165" s="28"/>
      <c r="C165" s="146" t="s">
        <v>194</v>
      </c>
      <c r="D165" s="146" t="s">
        <v>163</v>
      </c>
      <c r="E165" s="147" t="s">
        <v>885</v>
      </c>
      <c r="F165" s="148" t="s">
        <v>886</v>
      </c>
      <c r="G165" s="149" t="s">
        <v>209</v>
      </c>
      <c r="H165" s="150">
        <v>4.34</v>
      </c>
      <c r="I165" s="151"/>
      <c r="J165" s="152">
        <f t="shared" si="5"/>
        <v>0</v>
      </c>
      <c r="K165" s="153"/>
      <c r="L165" s="28"/>
      <c r="M165" s="154" t="s">
        <v>1</v>
      </c>
      <c r="N165" s="115" t="s">
        <v>40</v>
      </c>
      <c r="P165" s="155">
        <f t="shared" si="6"/>
        <v>0</v>
      </c>
      <c r="Q165" s="155">
        <v>0</v>
      </c>
      <c r="R165" s="155">
        <f t="shared" si="7"/>
        <v>0</v>
      </c>
      <c r="S165" s="155">
        <v>0</v>
      </c>
      <c r="T165" s="156">
        <f t="shared" si="8"/>
        <v>0</v>
      </c>
      <c r="AR165" s="157" t="s">
        <v>167</v>
      </c>
      <c r="AT165" s="157" t="s">
        <v>163</v>
      </c>
      <c r="AU165" s="157" t="s">
        <v>84</v>
      </c>
      <c r="AY165" s="13" t="s">
        <v>160</v>
      </c>
      <c r="BE165" s="158">
        <f t="shared" si="9"/>
        <v>0</v>
      </c>
      <c r="BF165" s="158">
        <f t="shared" si="10"/>
        <v>0</v>
      </c>
      <c r="BG165" s="158">
        <f t="shared" si="11"/>
        <v>0</v>
      </c>
      <c r="BH165" s="158">
        <f t="shared" si="12"/>
        <v>0</v>
      </c>
      <c r="BI165" s="158">
        <f t="shared" si="13"/>
        <v>0</v>
      </c>
      <c r="BJ165" s="13" t="s">
        <v>82</v>
      </c>
      <c r="BK165" s="158">
        <f t="shared" si="14"/>
        <v>0</v>
      </c>
      <c r="BL165" s="13" t="s">
        <v>167</v>
      </c>
      <c r="BM165" s="157" t="s">
        <v>887</v>
      </c>
    </row>
    <row r="166" spans="2:65" s="11" customFormat="1" ht="22.75" customHeight="1" x14ac:dyDescent="0.25">
      <c r="B166" s="134"/>
      <c r="D166" s="135" t="s">
        <v>74</v>
      </c>
      <c r="E166" s="144" t="s">
        <v>84</v>
      </c>
      <c r="F166" s="144" t="s">
        <v>888</v>
      </c>
      <c r="I166" s="137"/>
      <c r="J166" s="145">
        <f>BK166</f>
        <v>0</v>
      </c>
      <c r="L166" s="134"/>
      <c r="M166" s="139"/>
      <c r="P166" s="140">
        <f>SUM(P167:P175)</f>
        <v>0</v>
      </c>
      <c r="R166" s="140">
        <f>SUM(R167:R175)</f>
        <v>16.249052522212001</v>
      </c>
      <c r="T166" s="141">
        <f>SUM(T167:T175)</f>
        <v>0</v>
      </c>
      <c r="AR166" s="135" t="s">
        <v>82</v>
      </c>
      <c r="AT166" s="142" t="s">
        <v>74</v>
      </c>
      <c r="AU166" s="142" t="s">
        <v>82</v>
      </c>
      <c r="AY166" s="135" t="s">
        <v>160</v>
      </c>
      <c r="BK166" s="143">
        <f>SUM(BK167:BK175)</f>
        <v>0</v>
      </c>
    </row>
    <row r="167" spans="2:65" s="1" customFormat="1" ht="16.5" customHeight="1" x14ac:dyDescent="0.2">
      <c r="B167" s="28"/>
      <c r="C167" s="146" t="s">
        <v>198</v>
      </c>
      <c r="D167" s="146" t="s">
        <v>163</v>
      </c>
      <c r="E167" s="147" t="s">
        <v>889</v>
      </c>
      <c r="F167" s="148" t="s">
        <v>890</v>
      </c>
      <c r="G167" s="149" t="s">
        <v>209</v>
      </c>
      <c r="H167" s="150">
        <v>0.41299999999999998</v>
      </c>
      <c r="I167" s="151"/>
      <c r="J167" s="152">
        <f>ROUND(I167*H167,2)</f>
        <v>0</v>
      </c>
      <c r="K167" s="153"/>
      <c r="L167" s="28"/>
      <c r="M167" s="154" t="s">
        <v>1</v>
      </c>
      <c r="N167" s="115" t="s">
        <v>40</v>
      </c>
      <c r="P167" s="155">
        <f>O167*H167</f>
        <v>0</v>
      </c>
      <c r="Q167" s="155">
        <v>2.3010222040000001</v>
      </c>
      <c r="R167" s="155">
        <f>Q167*H167</f>
        <v>0.95032217025200005</v>
      </c>
      <c r="S167" s="155">
        <v>0</v>
      </c>
      <c r="T167" s="156">
        <f>S167*H167</f>
        <v>0</v>
      </c>
      <c r="AR167" s="157" t="s">
        <v>167</v>
      </c>
      <c r="AT167" s="157" t="s">
        <v>163</v>
      </c>
      <c r="AU167" s="157" t="s">
        <v>84</v>
      </c>
      <c r="AY167" s="13" t="s">
        <v>160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3" t="s">
        <v>82</v>
      </c>
      <c r="BK167" s="158">
        <f>ROUND(I167*H167,2)</f>
        <v>0</v>
      </c>
      <c r="BL167" s="13" t="s">
        <v>167</v>
      </c>
      <c r="BM167" s="157" t="s">
        <v>891</v>
      </c>
    </row>
    <row r="168" spans="2:65" s="1" customFormat="1" ht="16.5" customHeight="1" x14ac:dyDescent="0.2">
      <c r="B168" s="28"/>
      <c r="C168" s="146" t="s">
        <v>202</v>
      </c>
      <c r="D168" s="146" t="s">
        <v>163</v>
      </c>
      <c r="E168" s="147" t="s">
        <v>892</v>
      </c>
      <c r="F168" s="148" t="s">
        <v>893</v>
      </c>
      <c r="G168" s="149" t="s">
        <v>209</v>
      </c>
      <c r="H168" s="150">
        <v>0.76200000000000001</v>
      </c>
      <c r="I168" s="151"/>
      <c r="J168" s="152">
        <f>ROUND(I168*H168,2)</f>
        <v>0</v>
      </c>
      <c r="K168" s="153"/>
      <c r="L168" s="28"/>
      <c r="M168" s="154" t="s">
        <v>1</v>
      </c>
      <c r="N168" s="115" t="s">
        <v>40</v>
      </c>
      <c r="P168" s="155">
        <f>O168*H168</f>
        <v>0</v>
      </c>
      <c r="Q168" s="155">
        <v>2.3010199999999998</v>
      </c>
      <c r="R168" s="155">
        <f>Q168*H168</f>
        <v>1.7533772399999998</v>
      </c>
      <c r="S168" s="155">
        <v>0</v>
      </c>
      <c r="T168" s="156">
        <f>S168*H168</f>
        <v>0</v>
      </c>
      <c r="AR168" s="157" t="s">
        <v>167</v>
      </c>
      <c r="AT168" s="157" t="s">
        <v>163</v>
      </c>
      <c r="AU168" s="157" t="s">
        <v>84</v>
      </c>
      <c r="AY168" s="13" t="s">
        <v>160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3" t="s">
        <v>82</v>
      </c>
      <c r="BK168" s="158">
        <f>ROUND(I168*H168,2)</f>
        <v>0</v>
      </c>
      <c r="BL168" s="13" t="s">
        <v>167</v>
      </c>
      <c r="BM168" s="157" t="s">
        <v>894</v>
      </c>
    </row>
    <row r="169" spans="2:65" s="1" customFormat="1" ht="18" x14ac:dyDescent="0.2">
      <c r="B169" s="28"/>
      <c r="D169" s="159" t="s">
        <v>176</v>
      </c>
      <c r="F169" s="160" t="s">
        <v>895</v>
      </c>
      <c r="I169" s="119"/>
      <c r="L169" s="28"/>
      <c r="M169" s="161"/>
      <c r="T169" s="52"/>
      <c r="AT169" s="13" t="s">
        <v>176</v>
      </c>
      <c r="AU169" s="13" t="s">
        <v>84</v>
      </c>
    </row>
    <row r="170" spans="2:65" s="1" customFormat="1" ht="16.5" customHeight="1" x14ac:dyDescent="0.2">
      <c r="B170" s="28"/>
      <c r="C170" s="146" t="s">
        <v>206</v>
      </c>
      <c r="D170" s="146" t="s">
        <v>163</v>
      </c>
      <c r="E170" s="147" t="s">
        <v>896</v>
      </c>
      <c r="F170" s="148" t="s">
        <v>897</v>
      </c>
      <c r="G170" s="149" t="s">
        <v>171</v>
      </c>
      <c r="H170" s="150">
        <v>1.921</v>
      </c>
      <c r="I170" s="151"/>
      <c r="J170" s="152">
        <f>ROUND(I170*H170,2)</f>
        <v>0</v>
      </c>
      <c r="K170" s="153"/>
      <c r="L170" s="28"/>
      <c r="M170" s="154" t="s">
        <v>1</v>
      </c>
      <c r="N170" s="115" t="s">
        <v>40</v>
      </c>
      <c r="P170" s="155">
        <f>O170*H170</f>
        <v>0</v>
      </c>
      <c r="Q170" s="155">
        <v>2.4719E-3</v>
      </c>
      <c r="R170" s="155">
        <f>Q170*H170</f>
        <v>4.7485199000000004E-3</v>
      </c>
      <c r="S170" s="155">
        <v>0</v>
      </c>
      <c r="T170" s="156">
        <f>S170*H170</f>
        <v>0</v>
      </c>
      <c r="AR170" s="157" t="s">
        <v>167</v>
      </c>
      <c r="AT170" s="157" t="s">
        <v>163</v>
      </c>
      <c r="AU170" s="157" t="s">
        <v>84</v>
      </c>
      <c r="AY170" s="13" t="s">
        <v>160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3" t="s">
        <v>82</v>
      </c>
      <c r="BK170" s="158">
        <f>ROUND(I170*H170,2)</f>
        <v>0</v>
      </c>
      <c r="BL170" s="13" t="s">
        <v>167</v>
      </c>
      <c r="BM170" s="157" t="s">
        <v>898</v>
      </c>
    </row>
    <row r="171" spans="2:65" s="1" customFormat="1" ht="18" x14ac:dyDescent="0.2">
      <c r="B171" s="28"/>
      <c r="D171" s="159" t="s">
        <v>176</v>
      </c>
      <c r="F171" s="160" t="s">
        <v>895</v>
      </c>
      <c r="I171" s="119"/>
      <c r="L171" s="28"/>
      <c r="M171" s="161"/>
      <c r="T171" s="52"/>
      <c r="AT171" s="13" t="s">
        <v>176</v>
      </c>
      <c r="AU171" s="13" t="s">
        <v>84</v>
      </c>
    </row>
    <row r="172" spans="2:65" s="1" customFormat="1" ht="16.5" customHeight="1" x14ac:dyDescent="0.2">
      <c r="B172" s="28"/>
      <c r="C172" s="146" t="s">
        <v>211</v>
      </c>
      <c r="D172" s="146" t="s">
        <v>163</v>
      </c>
      <c r="E172" s="147" t="s">
        <v>899</v>
      </c>
      <c r="F172" s="148" t="s">
        <v>900</v>
      </c>
      <c r="G172" s="149" t="s">
        <v>171</v>
      </c>
      <c r="H172" s="150">
        <v>1.921</v>
      </c>
      <c r="I172" s="151"/>
      <c r="J172" s="152">
        <f>ROUND(I172*H172,2)</f>
        <v>0</v>
      </c>
      <c r="K172" s="153"/>
      <c r="L172" s="28"/>
      <c r="M172" s="154" t="s">
        <v>1</v>
      </c>
      <c r="N172" s="115" t="s">
        <v>40</v>
      </c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AR172" s="157" t="s">
        <v>167</v>
      </c>
      <c r="AT172" s="157" t="s">
        <v>163</v>
      </c>
      <c r="AU172" s="157" t="s">
        <v>84</v>
      </c>
      <c r="AY172" s="13" t="s">
        <v>160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3" t="s">
        <v>82</v>
      </c>
      <c r="BK172" s="158">
        <f>ROUND(I172*H172,2)</f>
        <v>0</v>
      </c>
      <c r="BL172" s="13" t="s">
        <v>167</v>
      </c>
      <c r="BM172" s="157" t="s">
        <v>901</v>
      </c>
    </row>
    <row r="173" spans="2:65" s="1" customFormat="1" ht="16.5" customHeight="1" x14ac:dyDescent="0.2">
      <c r="B173" s="28"/>
      <c r="C173" s="146" t="s">
        <v>215</v>
      </c>
      <c r="D173" s="146" t="s">
        <v>163</v>
      </c>
      <c r="E173" s="147" t="s">
        <v>902</v>
      </c>
      <c r="F173" s="148" t="s">
        <v>903</v>
      </c>
      <c r="G173" s="149" t="s">
        <v>209</v>
      </c>
      <c r="H173" s="150">
        <v>3.47</v>
      </c>
      <c r="I173" s="151"/>
      <c r="J173" s="152">
        <f>ROUND(I173*H173,2)</f>
        <v>0</v>
      </c>
      <c r="K173" s="153"/>
      <c r="L173" s="28"/>
      <c r="M173" s="154" t="s">
        <v>1</v>
      </c>
      <c r="N173" s="115" t="s">
        <v>40</v>
      </c>
      <c r="P173" s="155">
        <f>O173*H173</f>
        <v>0</v>
      </c>
      <c r="Q173" s="155">
        <v>2.3010222040000001</v>
      </c>
      <c r="R173" s="155">
        <f>Q173*H173</f>
        <v>7.9845470478800005</v>
      </c>
      <c r="S173" s="155">
        <v>0</v>
      </c>
      <c r="T173" s="156">
        <f>S173*H173</f>
        <v>0</v>
      </c>
      <c r="AR173" s="157" t="s">
        <v>167</v>
      </c>
      <c r="AT173" s="157" t="s">
        <v>163</v>
      </c>
      <c r="AU173" s="157" t="s">
        <v>84</v>
      </c>
      <c r="AY173" s="13" t="s">
        <v>160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3" t="s">
        <v>82</v>
      </c>
      <c r="BK173" s="158">
        <f>ROUND(I173*H173,2)</f>
        <v>0</v>
      </c>
      <c r="BL173" s="13" t="s">
        <v>167</v>
      </c>
      <c r="BM173" s="157" t="s">
        <v>904</v>
      </c>
    </row>
    <row r="174" spans="2:65" s="1" customFormat="1" ht="33" customHeight="1" x14ac:dyDescent="0.2">
      <c r="B174" s="28"/>
      <c r="C174" s="146" t="s">
        <v>220</v>
      </c>
      <c r="D174" s="146" t="s">
        <v>163</v>
      </c>
      <c r="E174" s="147" t="s">
        <v>905</v>
      </c>
      <c r="F174" s="148" t="s">
        <v>906</v>
      </c>
      <c r="G174" s="149" t="s">
        <v>171</v>
      </c>
      <c r="H174" s="150">
        <v>5.9720000000000004</v>
      </c>
      <c r="I174" s="151"/>
      <c r="J174" s="152">
        <f>ROUND(I174*H174,2)</f>
        <v>0</v>
      </c>
      <c r="K174" s="153"/>
      <c r="L174" s="28"/>
      <c r="M174" s="154" t="s">
        <v>1</v>
      </c>
      <c r="N174" s="115" t="s">
        <v>40</v>
      </c>
      <c r="P174" s="155">
        <f>O174*H174</f>
        <v>0</v>
      </c>
      <c r="Q174" s="155">
        <v>0.69346604000000001</v>
      </c>
      <c r="R174" s="155">
        <f>Q174*H174</f>
        <v>4.1413791908800004</v>
      </c>
      <c r="S174" s="155">
        <v>0</v>
      </c>
      <c r="T174" s="156">
        <f>S174*H174</f>
        <v>0</v>
      </c>
      <c r="AR174" s="157" t="s">
        <v>167</v>
      </c>
      <c r="AT174" s="157" t="s">
        <v>163</v>
      </c>
      <c r="AU174" s="157" t="s">
        <v>84</v>
      </c>
      <c r="AY174" s="13" t="s">
        <v>160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3" t="s">
        <v>82</v>
      </c>
      <c r="BK174" s="158">
        <f>ROUND(I174*H174,2)</f>
        <v>0</v>
      </c>
      <c r="BL174" s="13" t="s">
        <v>167</v>
      </c>
      <c r="BM174" s="157" t="s">
        <v>907</v>
      </c>
    </row>
    <row r="175" spans="2:65" s="1" customFormat="1" ht="33" customHeight="1" x14ac:dyDescent="0.2">
      <c r="B175" s="28"/>
      <c r="C175" s="146" t="s">
        <v>8</v>
      </c>
      <c r="D175" s="146" t="s">
        <v>163</v>
      </c>
      <c r="E175" s="147" t="s">
        <v>908</v>
      </c>
      <c r="F175" s="148" t="s">
        <v>909</v>
      </c>
      <c r="G175" s="149" t="s">
        <v>171</v>
      </c>
      <c r="H175" s="150">
        <v>1.2130000000000001</v>
      </c>
      <c r="I175" s="151"/>
      <c r="J175" s="152">
        <f>ROUND(I175*H175,2)</f>
        <v>0</v>
      </c>
      <c r="K175" s="153"/>
      <c r="L175" s="28"/>
      <c r="M175" s="154" t="s">
        <v>1</v>
      </c>
      <c r="N175" s="115" t="s">
        <v>40</v>
      </c>
      <c r="P175" s="155">
        <f>O175*H175</f>
        <v>0</v>
      </c>
      <c r="Q175" s="155">
        <v>1.1662641</v>
      </c>
      <c r="R175" s="155">
        <f>Q175*H175</f>
        <v>1.4146783533</v>
      </c>
      <c r="S175" s="155">
        <v>0</v>
      </c>
      <c r="T175" s="156">
        <f>S175*H175</f>
        <v>0</v>
      </c>
      <c r="AR175" s="157" t="s">
        <v>167</v>
      </c>
      <c r="AT175" s="157" t="s">
        <v>163</v>
      </c>
      <c r="AU175" s="157" t="s">
        <v>84</v>
      </c>
      <c r="AY175" s="13" t="s">
        <v>160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3" t="s">
        <v>82</v>
      </c>
      <c r="BK175" s="158">
        <f>ROUND(I175*H175,2)</f>
        <v>0</v>
      </c>
      <c r="BL175" s="13" t="s">
        <v>167</v>
      </c>
      <c r="BM175" s="157" t="s">
        <v>910</v>
      </c>
    </row>
    <row r="176" spans="2:65" s="11" customFormat="1" ht="22.75" customHeight="1" x14ac:dyDescent="0.25">
      <c r="B176" s="134"/>
      <c r="D176" s="135" t="s">
        <v>74</v>
      </c>
      <c r="E176" s="144" t="s">
        <v>161</v>
      </c>
      <c r="F176" s="144" t="s">
        <v>162</v>
      </c>
      <c r="I176" s="137"/>
      <c r="J176" s="145">
        <f>BK176</f>
        <v>0</v>
      </c>
      <c r="L176" s="134"/>
      <c r="M176" s="139"/>
      <c r="P176" s="140">
        <f>SUM(P177:P183)</f>
        <v>0</v>
      </c>
      <c r="R176" s="140">
        <f>SUM(R177:R183)</f>
        <v>11.114674224</v>
      </c>
      <c r="T176" s="141">
        <f>SUM(T177:T183)</f>
        <v>0</v>
      </c>
      <c r="AR176" s="135" t="s">
        <v>82</v>
      </c>
      <c r="AT176" s="142" t="s">
        <v>74</v>
      </c>
      <c r="AU176" s="142" t="s">
        <v>82</v>
      </c>
      <c r="AY176" s="135" t="s">
        <v>160</v>
      </c>
      <c r="BK176" s="143">
        <f>SUM(BK177:BK183)</f>
        <v>0</v>
      </c>
    </row>
    <row r="177" spans="2:65" s="1" customFormat="1" ht="33" customHeight="1" x14ac:dyDescent="0.2">
      <c r="B177" s="28"/>
      <c r="C177" s="146" t="s">
        <v>229</v>
      </c>
      <c r="D177" s="146" t="s">
        <v>163</v>
      </c>
      <c r="E177" s="147" t="s">
        <v>911</v>
      </c>
      <c r="F177" s="148" t="s">
        <v>912</v>
      </c>
      <c r="G177" s="149" t="s">
        <v>171</v>
      </c>
      <c r="H177" s="150">
        <v>2.73</v>
      </c>
      <c r="I177" s="151"/>
      <c r="J177" s="152">
        <f>ROUND(I177*H177,2)</f>
        <v>0</v>
      </c>
      <c r="K177" s="153"/>
      <c r="L177" s="28"/>
      <c r="M177" s="154" t="s">
        <v>1</v>
      </c>
      <c r="N177" s="115" t="s">
        <v>40</v>
      </c>
      <c r="P177" s="155">
        <f>O177*H177</f>
        <v>0</v>
      </c>
      <c r="Q177" s="155">
        <v>0.34839999999999999</v>
      </c>
      <c r="R177" s="155">
        <f>Q177*H177</f>
        <v>0.95113199999999998</v>
      </c>
      <c r="S177" s="155">
        <v>0</v>
      </c>
      <c r="T177" s="156">
        <f>S177*H177</f>
        <v>0</v>
      </c>
      <c r="AR177" s="157" t="s">
        <v>167</v>
      </c>
      <c r="AT177" s="157" t="s">
        <v>163</v>
      </c>
      <c r="AU177" s="157" t="s">
        <v>84</v>
      </c>
      <c r="AY177" s="13" t="s">
        <v>160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3" t="s">
        <v>82</v>
      </c>
      <c r="BK177" s="158">
        <f>ROUND(I177*H177,2)</f>
        <v>0</v>
      </c>
      <c r="BL177" s="13" t="s">
        <v>167</v>
      </c>
      <c r="BM177" s="157" t="s">
        <v>913</v>
      </c>
    </row>
    <row r="178" spans="2:65" s="1" customFormat="1" ht="18" x14ac:dyDescent="0.2">
      <c r="B178" s="28"/>
      <c r="D178" s="159" t="s">
        <v>176</v>
      </c>
      <c r="F178" s="160" t="s">
        <v>914</v>
      </c>
      <c r="I178" s="119"/>
      <c r="L178" s="28"/>
      <c r="M178" s="161"/>
      <c r="T178" s="52"/>
      <c r="AT178" s="13" t="s">
        <v>176</v>
      </c>
      <c r="AU178" s="13" t="s">
        <v>84</v>
      </c>
    </row>
    <row r="179" spans="2:65" s="1" customFormat="1" ht="24.15" customHeight="1" x14ac:dyDescent="0.2">
      <c r="B179" s="28"/>
      <c r="C179" s="146" t="s">
        <v>233</v>
      </c>
      <c r="D179" s="146" t="s">
        <v>163</v>
      </c>
      <c r="E179" s="147" t="s">
        <v>915</v>
      </c>
      <c r="F179" s="148" t="s">
        <v>916</v>
      </c>
      <c r="G179" s="149" t="s">
        <v>171</v>
      </c>
      <c r="H179" s="150">
        <v>24.95</v>
      </c>
      <c r="I179" s="151"/>
      <c r="J179" s="152">
        <f>ROUND(I179*H179,2)</f>
        <v>0</v>
      </c>
      <c r="K179" s="153"/>
      <c r="L179" s="28"/>
      <c r="M179" s="154" t="s">
        <v>1</v>
      </c>
      <c r="N179" s="115" t="s">
        <v>40</v>
      </c>
      <c r="P179" s="155">
        <f>O179*H179</f>
        <v>0</v>
      </c>
      <c r="Q179" s="155">
        <v>0.26904800000000001</v>
      </c>
      <c r="R179" s="155">
        <f>Q179*H179</f>
        <v>6.7127476000000001</v>
      </c>
      <c r="S179" s="155">
        <v>0</v>
      </c>
      <c r="T179" s="156">
        <f>S179*H179</f>
        <v>0</v>
      </c>
      <c r="AR179" s="157" t="s">
        <v>167</v>
      </c>
      <c r="AT179" s="157" t="s">
        <v>163</v>
      </c>
      <c r="AU179" s="157" t="s">
        <v>84</v>
      </c>
      <c r="AY179" s="13" t="s">
        <v>160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3" t="s">
        <v>82</v>
      </c>
      <c r="BK179" s="158">
        <f>ROUND(I179*H179,2)</f>
        <v>0</v>
      </c>
      <c r="BL179" s="13" t="s">
        <v>167</v>
      </c>
      <c r="BM179" s="157" t="s">
        <v>917</v>
      </c>
    </row>
    <row r="180" spans="2:65" s="1" customFormat="1" ht="24.15" customHeight="1" x14ac:dyDescent="0.2">
      <c r="B180" s="28"/>
      <c r="C180" s="146" t="s">
        <v>237</v>
      </c>
      <c r="D180" s="146" t="s">
        <v>163</v>
      </c>
      <c r="E180" s="147" t="s">
        <v>918</v>
      </c>
      <c r="F180" s="148" t="s">
        <v>919</v>
      </c>
      <c r="G180" s="149" t="s">
        <v>171</v>
      </c>
      <c r="H180" s="150">
        <v>7.0629999999999997</v>
      </c>
      <c r="I180" s="151"/>
      <c r="J180" s="152">
        <f>ROUND(I180*H180,2)</f>
        <v>0</v>
      </c>
      <c r="K180" s="153"/>
      <c r="L180" s="28"/>
      <c r="M180" s="154" t="s">
        <v>1</v>
      </c>
      <c r="N180" s="115" t="s">
        <v>40</v>
      </c>
      <c r="P180" s="155">
        <f>O180*H180</f>
        <v>0</v>
      </c>
      <c r="Q180" s="155">
        <v>0.349248</v>
      </c>
      <c r="R180" s="155">
        <f>Q180*H180</f>
        <v>2.466738624</v>
      </c>
      <c r="S180" s="155">
        <v>0</v>
      </c>
      <c r="T180" s="156">
        <f>S180*H180</f>
        <v>0</v>
      </c>
      <c r="AR180" s="157" t="s">
        <v>167</v>
      </c>
      <c r="AT180" s="157" t="s">
        <v>163</v>
      </c>
      <c r="AU180" s="157" t="s">
        <v>84</v>
      </c>
      <c r="AY180" s="13" t="s">
        <v>160</v>
      </c>
      <c r="BE180" s="158">
        <f>IF(N180="základní",J180,0)</f>
        <v>0</v>
      </c>
      <c r="BF180" s="158">
        <f>IF(N180="snížená",J180,0)</f>
        <v>0</v>
      </c>
      <c r="BG180" s="158">
        <f>IF(N180="zákl. přenesená",J180,0)</f>
        <v>0</v>
      </c>
      <c r="BH180" s="158">
        <f>IF(N180="sníž. přenesená",J180,0)</f>
        <v>0</v>
      </c>
      <c r="BI180" s="158">
        <f>IF(N180="nulová",J180,0)</f>
        <v>0</v>
      </c>
      <c r="BJ180" s="13" t="s">
        <v>82</v>
      </c>
      <c r="BK180" s="158">
        <f>ROUND(I180*H180,2)</f>
        <v>0</v>
      </c>
      <c r="BL180" s="13" t="s">
        <v>167</v>
      </c>
      <c r="BM180" s="157" t="s">
        <v>920</v>
      </c>
    </row>
    <row r="181" spans="2:65" s="1" customFormat="1" ht="21.75" customHeight="1" x14ac:dyDescent="0.2">
      <c r="B181" s="28"/>
      <c r="C181" s="146" t="s">
        <v>241</v>
      </c>
      <c r="D181" s="146" t="s">
        <v>163</v>
      </c>
      <c r="E181" s="147" t="s">
        <v>921</v>
      </c>
      <c r="F181" s="148" t="s">
        <v>922</v>
      </c>
      <c r="G181" s="149" t="s">
        <v>166</v>
      </c>
      <c r="H181" s="150">
        <v>8</v>
      </c>
      <c r="I181" s="151"/>
      <c r="J181" s="152">
        <f>ROUND(I181*H181,2)</f>
        <v>0</v>
      </c>
      <c r="K181" s="153"/>
      <c r="L181" s="28"/>
      <c r="M181" s="154" t="s">
        <v>1</v>
      </c>
      <c r="N181" s="115" t="s">
        <v>40</v>
      </c>
      <c r="P181" s="155">
        <f>O181*H181</f>
        <v>0</v>
      </c>
      <c r="Q181" s="155">
        <v>3.6547999999999997E-2</v>
      </c>
      <c r="R181" s="155">
        <f>Q181*H181</f>
        <v>0.29238399999999998</v>
      </c>
      <c r="S181" s="155">
        <v>0</v>
      </c>
      <c r="T181" s="156">
        <f>S181*H181</f>
        <v>0</v>
      </c>
      <c r="AR181" s="157" t="s">
        <v>167</v>
      </c>
      <c r="AT181" s="157" t="s">
        <v>163</v>
      </c>
      <c r="AU181" s="157" t="s">
        <v>84</v>
      </c>
      <c r="AY181" s="13" t="s">
        <v>160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3" t="s">
        <v>82</v>
      </c>
      <c r="BK181" s="158">
        <f>ROUND(I181*H181,2)</f>
        <v>0</v>
      </c>
      <c r="BL181" s="13" t="s">
        <v>167</v>
      </c>
      <c r="BM181" s="157" t="s">
        <v>923</v>
      </c>
    </row>
    <row r="182" spans="2:65" s="1" customFormat="1" ht="21.75" customHeight="1" x14ac:dyDescent="0.2">
      <c r="B182" s="28"/>
      <c r="C182" s="146" t="s">
        <v>245</v>
      </c>
      <c r="D182" s="146" t="s">
        <v>163</v>
      </c>
      <c r="E182" s="147" t="s">
        <v>924</v>
      </c>
      <c r="F182" s="148" t="s">
        <v>925</v>
      </c>
      <c r="G182" s="149" t="s">
        <v>166</v>
      </c>
      <c r="H182" s="150">
        <v>8</v>
      </c>
      <c r="I182" s="151"/>
      <c r="J182" s="152">
        <f>ROUND(I182*H182,2)</f>
        <v>0</v>
      </c>
      <c r="K182" s="153"/>
      <c r="L182" s="28"/>
      <c r="M182" s="154" t="s">
        <v>1</v>
      </c>
      <c r="N182" s="115" t="s">
        <v>40</v>
      </c>
      <c r="P182" s="155">
        <f>O182*H182</f>
        <v>0</v>
      </c>
      <c r="Q182" s="155">
        <v>4.5547999999999998E-2</v>
      </c>
      <c r="R182" s="155">
        <f>Q182*H182</f>
        <v>0.36438399999999999</v>
      </c>
      <c r="S182" s="155">
        <v>0</v>
      </c>
      <c r="T182" s="156">
        <f>S182*H182</f>
        <v>0</v>
      </c>
      <c r="AR182" s="157" t="s">
        <v>167</v>
      </c>
      <c r="AT182" s="157" t="s">
        <v>163</v>
      </c>
      <c r="AU182" s="157" t="s">
        <v>84</v>
      </c>
      <c r="AY182" s="13" t="s">
        <v>160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3" t="s">
        <v>82</v>
      </c>
      <c r="BK182" s="158">
        <f>ROUND(I182*H182,2)</f>
        <v>0</v>
      </c>
      <c r="BL182" s="13" t="s">
        <v>167</v>
      </c>
      <c r="BM182" s="157" t="s">
        <v>926</v>
      </c>
    </row>
    <row r="183" spans="2:65" s="1" customFormat="1" ht="21.75" customHeight="1" x14ac:dyDescent="0.2">
      <c r="B183" s="28"/>
      <c r="C183" s="146" t="s">
        <v>7</v>
      </c>
      <c r="D183" s="146" t="s">
        <v>163</v>
      </c>
      <c r="E183" s="147" t="s">
        <v>927</v>
      </c>
      <c r="F183" s="148" t="s">
        <v>928</v>
      </c>
      <c r="G183" s="149" t="s">
        <v>166</v>
      </c>
      <c r="H183" s="150">
        <v>6</v>
      </c>
      <c r="I183" s="151"/>
      <c r="J183" s="152">
        <f>ROUND(I183*H183,2)</f>
        <v>0</v>
      </c>
      <c r="K183" s="153"/>
      <c r="L183" s="28"/>
      <c r="M183" s="154" t="s">
        <v>1</v>
      </c>
      <c r="N183" s="115" t="s">
        <v>40</v>
      </c>
      <c r="P183" s="155">
        <f>O183*H183</f>
        <v>0</v>
      </c>
      <c r="Q183" s="155">
        <v>5.4547999999999999E-2</v>
      </c>
      <c r="R183" s="155">
        <f>Q183*H183</f>
        <v>0.32728800000000002</v>
      </c>
      <c r="S183" s="155">
        <v>0</v>
      </c>
      <c r="T183" s="156">
        <f>S183*H183</f>
        <v>0</v>
      </c>
      <c r="AR183" s="157" t="s">
        <v>167</v>
      </c>
      <c r="AT183" s="157" t="s">
        <v>163</v>
      </c>
      <c r="AU183" s="157" t="s">
        <v>84</v>
      </c>
      <c r="AY183" s="13" t="s">
        <v>160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3" t="s">
        <v>82</v>
      </c>
      <c r="BK183" s="158">
        <f>ROUND(I183*H183,2)</f>
        <v>0</v>
      </c>
      <c r="BL183" s="13" t="s">
        <v>167</v>
      </c>
      <c r="BM183" s="157" t="s">
        <v>929</v>
      </c>
    </row>
    <row r="184" spans="2:65" s="11" customFormat="1" ht="22.75" customHeight="1" x14ac:dyDescent="0.25">
      <c r="B184" s="134"/>
      <c r="D184" s="135" t="s">
        <v>74</v>
      </c>
      <c r="E184" s="144" t="s">
        <v>167</v>
      </c>
      <c r="F184" s="144" t="s">
        <v>930</v>
      </c>
      <c r="I184" s="137"/>
      <c r="J184" s="145">
        <f>BK184</f>
        <v>0</v>
      </c>
      <c r="L184" s="134"/>
      <c r="M184" s="139"/>
      <c r="P184" s="140">
        <f>SUM(P185:P190)</f>
        <v>0</v>
      </c>
      <c r="R184" s="140">
        <f>SUM(R185:R190)</f>
        <v>3.8212311313999998</v>
      </c>
      <c r="T184" s="141">
        <f>SUM(T185:T190)</f>
        <v>0</v>
      </c>
      <c r="AR184" s="135" t="s">
        <v>82</v>
      </c>
      <c r="AT184" s="142" t="s">
        <v>74</v>
      </c>
      <c r="AU184" s="142" t="s">
        <v>82</v>
      </c>
      <c r="AY184" s="135" t="s">
        <v>160</v>
      </c>
      <c r="BK184" s="143">
        <f>SUM(BK185:BK190)</f>
        <v>0</v>
      </c>
    </row>
    <row r="185" spans="2:65" s="1" customFormat="1" ht="37.75" customHeight="1" x14ac:dyDescent="0.2">
      <c r="B185" s="28"/>
      <c r="C185" s="146" t="s">
        <v>252</v>
      </c>
      <c r="D185" s="146" t="s">
        <v>163</v>
      </c>
      <c r="E185" s="147" t="s">
        <v>931</v>
      </c>
      <c r="F185" s="148" t="s">
        <v>932</v>
      </c>
      <c r="G185" s="149" t="s">
        <v>218</v>
      </c>
      <c r="H185" s="150">
        <v>0.27100000000000002</v>
      </c>
      <c r="I185" s="151"/>
      <c r="J185" s="152">
        <f t="shared" ref="J185:J190" si="15">ROUND(I185*H185,2)</f>
        <v>0</v>
      </c>
      <c r="K185" s="153"/>
      <c r="L185" s="28"/>
      <c r="M185" s="154" t="s">
        <v>1</v>
      </c>
      <c r="N185" s="115" t="s">
        <v>40</v>
      </c>
      <c r="P185" s="155">
        <f t="shared" ref="P185:P190" si="16">O185*H185</f>
        <v>0</v>
      </c>
      <c r="Q185" s="155">
        <v>1.7094000000000002E-2</v>
      </c>
      <c r="R185" s="155">
        <f t="shared" ref="R185:R190" si="17">Q185*H185</f>
        <v>4.632474000000001E-3</v>
      </c>
      <c r="S185" s="155">
        <v>0</v>
      </c>
      <c r="T185" s="156">
        <f t="shared" ref="T185:T190" si="18">S185*H185</f>
        <v>0</v>
      </c>
      <c r="AR185" s="157" t="s">
        <v>167</v>
      </c>
      <c r="AT185" s="157" t="s">
        <v>163</v>
      </c>
      <c r="AU185" s="157" t="s">
        <v>84</v>
      </c>
      <c r="AY185" s="13" t="s">
        <v>160</v>
      </c>
      <c r="BE185" s="158">
        <f t="shared" ref="BE185:BE190" si="19">IF(N185="základní",J185,0)</f>
        <v>0</v>
      </c>
      <c r="BF185" s="158">
        <f t="shared" ref="BF185:BF190" si="20">IF(N185="snížená",J185,0)</f>
        <v>0</v>
      </c>
      <c r="BG185" s="158">
        <f t="shared" ref="BG185:BG190" si="21">IF(N185="zákl. přenesená",J185,0)</f>
        <v>0</v>
      </c>
      <c r="BH185" s="158">
        <f t="shared" ref="BH185:BH190" si="22">IF(N185="sníž. přenesená",J185,0)</f>
        <v>0</v>
      </c>
      <c r="BI185" s="158">
        <f t="shared" ref="BI185:BI190" si="23">IF(N185="nulová",J185,0)</f>
        <v>0</v>
      </c>
      <c r="BJ185" s="13" t="s">
        <v>82</v>
      </c>
      <c r="BK185" s="158">
        <f t="shared" ref="BK185:BK190" si="24">ROUND(I185*H185,2)</f>
        <v>0</v>
      </c>
      <c r="BL185" s="13" t="s">
        <v>167</v>
      </c>
      <c r="BM185" s="157" t="s">
        <v>933</v>
      </c>
    </row>
    <row r="186" spans="2:65" s="1" customFormat="1" ht="21.75" customHeight="1" x14ac:dyDescent="0.2">
      <c r="B186" s="28"/>
      <c r="C186" s="162" t="s">
        <v>256</v>
      </c>
      <c r="D186" s="162" t="s">
        <v>322</v>
      </c>
      <c r="E186" s="163" t="s">
        <v>934</v>
      </c>
      <c r="F186" s="164" t="s">
        <v>935</v>
      </c>
      <c r="G186" s="165" t="s">
        <v>218</v>
      </c>
      <c r="H186" s="166">
        <v>0.27100000000000002</v>
      </c>
      <c r="I186" s="167"/>
      <c r="J186" s="168">
        <f t="shared" si="15"/>
        <v>0</v>
      </c>
      <c r="K186" s="169"/>
      <c r="L186" s="170"/>
      <c r="M186" s="171" t="s">
        <v>1</v>
      </c>
      <c r="N186" s="172" t="s">
        <v>40</v>
      </c>
      <c r="P186" s="155">
        <f t="shared" si="16"/>
        <v>0</v>
      </c>
      <c r="Q186" s="155">
        <v>1</v>
      </c>
      <c r="R186" s="155">
        <f t="shared" si="17"/>
        <v>0.27100000000000002</v>
      </c>
      <c r="S186" s="155">
        <v>0</v>
      </c>
      <c r="T186" s="156">
        <f t="shared" si="18"/>
        <v>0</v>
      </c>
      <c r="AR186" s="157" t="s">
        <v>194</v>
      </c>
      <c r="AT186" s="157" t="s">
        <v>322</v>
      </c>
      <c r="AU186" s="157" t="s">
        <v>84</v>
      </c>
      <c r="AY186" s="13" t="s">
        <v>160</v>
      </c>
      <c r="BE186" s="158">
        <f t="shared" si="19"/>
        <v>0</v>
      </c>
      <c r="BF186" s="158">
        <f t="shared" si="20"/>
        <v>0</v>
      </c>
      <c r="BG186" s="158">
        <f t="shared" si="21"/>
        <v>0</v>
      </c>
      <c r="BH186" s="158">
        <f t="shared" si="22"/>
        <v>0</v>
      </c>
      <c r="BI186" s="158">
        <f t="shared" si="23"/>
        <v>0</v>
      </c>
      <c r="BJ186" s="13" t="s">
        <v>82</v>
      </c>
      <c r="BK186" s="158">
        <f t="shared" si="24"/>
        <v>0</v>
      </c>
      <c r="BL186" s="13" t="s">
        <v>167</v>
      </c>
      <c r="BM186" s="157" t="s">
        <v>936</v>
      </c>
    </row>
    <row r="187" spans="2:65" s="1" customFormat="1" ht="16.5" customHeight="1" x14ac:dyDescent="0.2">
      <c r="B187" s="28"/>
      <c r="C187" s="146" t="s">
        <v>260</v>
      </c>
      <c r="D187" s="146" t="s">
        <v>163</v>
      </c>
      <c r="E187" s="147" t="s">
        <v>937</v>
      </c>
      <c r="F187" s="148" t="s">
        <v>938</v>
      </c>
      <c r="G187" s="149" t="s">
        <v>209</v>
      </c>
      <c r="H187" s="150">
        <v>1.347</v>
      </c>
      <c r="I187" s="151"/>
      <c r="J187" s="152">
        <f t="shared" si="15"/>
        <v>0</v>
      </c>
      <c r="K187" s="153"/>
      <c r="L187" s="28"/>
      <c r="M187" s="154" t="s">
        <v>1</v>
      </c>
      <c r="N187" s="115" t="s">
        <v>40</v>
      </c>
      <c r="P187" s="155">
        <f t="shared" si="16"/>
        <v>0</v>
      </c>
      <c r="Q187" s="155">
        <v>2.5019749999999998</v>
      </c>
      <c r="R187" s="155">
        <f t="shared" si="17"/>
        <v>3.3701603249999996</v>
      </c>
      <c r="S187" s="155">
        <v>0</v>
      </c>
      <c r="T187" s="156">
        <f t="shared" si="18"/>
        <v>0</v>
      </c>
      <c r="AR187" s="157" t="s">
        <v>167</v>
      </c>
      <c r="AT187" s="157" t="s">
        <v>163</v>
      </c>
      <c r="AU187" s="157" t="s">
        <v>84</v>
      </c>
      <c r="AY187" s="13" t="s">
        <v>160</v>
      </c>
      <c r="BE187" s="158">
        <f t="shared" si="19"/>
        <v>0</v>
      </c>
      <c r="BF187" s="158">
        <f t="shared" si="20"/>
        <v>0</v>
      </c>
      <c r="BG187" s="158">
        <f t="shared" si="21"/>
        <v>0</v>
      </c>
      <c r="BH187" s="158">
        <f t="shared" si="22"/>
        <v>0</v>
      </c>
      <c r="BI187" s="158">
        <f t="shared" si="23"/>
        <v>0</v>
      </c>
      <c r="BJ187" s="13" t="s">
        <v>82</v>
      </c>
      <c r="BK187" s="158">
        <f t="shared" si="24"/>
        <v>0</v>
      </c>
      <c r="BL187" s="13" t="s">
        <v>167</v>
      </c>
      <c r="BM187" s="157" t="s">
        <v>939</v>
      </c>
    </row>
    <row r="188" spans="2:65" s="1" customFormat="1" ht="16.5" customHeight="1" x14ac:dyDescent="0.2">
      <c r="B188" s="28"/>
      <c r="C188" s="146" t="s">
        <v>264</v>
      </c>
      <c r="D188" s="146" t="s">
        <v>163</v>
      </c>
      <c r="E188" s="147" t="s">
        <v>940</v>
      </c>
      <c r="F188" s="148" t="s">
        <v>941</v>
      </c>
      <c r="G188" s="149" t="s">
        <v>171</v>
      </c>
      <c r="H188" s="150">
        <v>8.3330000000000002</v>
      </c>
      <c r="I188" s="151"/>
      <c r="J188" s="152">
        <f t="shared" si="15"/>
        <v>0</v>
      </c>
      <c r="K188" s="153"/>
      <c r="L188" s="28"/>
      <c r="M188" s="154" t="s">
        <v>1</v>
      </c>
      <c r="N188" s="115" t="s">
        <v>40</v>
      </c>
      <c r="P188" s="155">
        <f t="shared" si="16"/>
        <v>0</v>
      </c>
      <c r="Q188" s="155">
        <v>5.7646399999999997E-3</v>
      </c>
      <c r="R188" s="155">
        <f t="shared" si="17"/>
        <v>4.8036745120000002E-2</v>
      </c>
      <c r="S188" s="155">
        <v>0</v>
      </c>
      <c r="T188" s="156">
        <f t="shared" si="18"/>
        <v>0</v>
      </c>
      <c r="AR188" s="157" t="s">
        <v>167</v>
      </c>
      <c r="AT188" s="157" t="s">
        <v>163</v>
      </c>
      <c r="AU188" s="157" t="s">
        <v>84</v>
      </c>
      <c r="AY188" s="13" t="s">
        <v>160</v>
      </c>
      <c r="BE188" s="158">
        <f t="shared" si="19"/>
        <v>0</v>
      </c>
      <c r="BF188" s="158">
        <f t="shared" si="20"/>
        <v>0</v>
      </c>
      <c r="BG188" s="158">
        <f t="shared" si="21"/>
        <v>0</v>
      </c>
      <c r="BH188" s="158">
        <f t="shared" si="22"/>
        <v>0</v>
      </c>
      <c r="BI188" s="158">
        <f t="shared" si="23"/>
        <v>0</v>
      </c>
      <c r="BJ188" s="13" t="s">
        <v>82</v>
      </c>
      <c r="BK188" s="158">
        <f t="shared" si="24"/>
        <v>0</v>
      </c>
      <c r="BL188" s="13" t="s">
        <v>167</v>
      </c>
      <c r="BM188" s="157" t="s">
        <v>942</v>
      </c>
    </row>
    <row r="189" spans="2:65" s="1" customFormat="1" ht="16.5" customHeight="1" x14ac:dyDescent="0.2">
      <c r="B189" s="28"/>
      <c r="C189" s="146" t="s">
        <v>268</v>
      </c>
      <c r="D189" s="146" t="s">
        <v>163</v>
      </c>
      <c r="E189" s="147" t="s">
        <v>943</v>
      </c>
      <c r="F189" s="148" t="s">
        <v>944</v>
      </c>
      <c r="G189" s="149" t="s">
        <v>171</v>
      </c>
      <c r="H189" s="150">
        <v>8.3330000000000002</v>
      </c>
      <c r="I189" s="151"/>
      <c r="J189" s="152">
        <f t="shared" si="15"/>
        <v>0</v>
      </c>
      <c r="K189" s="153"/>
      <c r="L189" s="28"/>
      <c r="M189" s="154" t="s">
        <v>1</v>
      </c>
      <c r="N189" s="115" t="s">
        <v>40</v>
      </c>
      <c r="P189" s="155">
        <f t="shared" si="16"/>
        <v>0</v>
      </c>
      <c r="Q189" s="155">
        <v>0</v>
      </c>
      <c r="R189" s="155">
        <f t="shared" si="17"/>
        <v>0</v>
      </c>
      <c r="S189" s="155">
        <v>0</v>
      </c>
      <c r="T189" s="156">
        <f t="shared" si="18"/>
        <v>0</v>
      </c>
      <c r="AR189" s="157" t="s">
        <v>167</v>
      </c>
      <c r="AT189" s="157" t="s">
        <v>163</v>
      </c>
      <c r="AU189" s="157" t="s">
        <v>84</v>
      </c>
      <c r="AY189" s="13" t="s">
        <v>160</v>
      </c>
      <c r="BE189" s="158">
        <f t="shared" si="19"/>
        <v>0</v>
      </c>
      <c r="BF189" s="158">
        <f t="shared" si="20"/>
        <v>0</v>
      </c>
      <c r="BG189" s="158">
        <f t="shared" si="21"/>
        <v>0</v>
      </c>
      <c r="BH189" s="158">
        <f t="shared" si="22"/>
        <v>0</v>
      </c>
      <c r="BI189" s="158">
        <f t="shared" si="23"/>
        <v>0</v>
      </c>
      <c r="BJ189" s="13" t="s">
        <v>82</v>
      </c>
      <c r="BK189" s="158">
        <f t="shared" si="24"/>
        <v>0</v>
      </c>
      <c r="BL189" s="13" t="s">
        <v>167</v>
      </c>
      <c r="BM189" s="157" t="s">
        <v>945</v>
      </c>
    </row>
    <row r="190" spans="2:65" s="1" customFormat="1" ht="24.15" customHeight="1" x14ac:dyDescent="0.2">
      <c r="B190" s="28"/>
      <c r="C190" s="146" t="s">
        <v>274</v>
      </c>
      <c r="D190" s="146" t="s">
        <v>163</v>
      </c>
      <c r="E190" s="147" t="s">
        <v>946</v>
      </c>
      <c r="F190" s="148" t="s">
        <v>947</v>
      </c>
      <c r="G190" s="149" t="s">
        <v>218</v>
      </c>
      <c r="H190" s="150">
        <v>0.121</v>
      </c>
      <c r="I190" s="151"/>
      <c r="J190" s="152">
        <f t="shared" si="15"/>
        <v>0</v>
      </c>
      <c r="K190" s="153"/>
      <c r="L190" s="28"/>
      <c r="M190" s="154" t="s">
        <v>1</v>
      </c>
      <c r="N190" s="115" t="s">
        <v>40</v>
      </c>
      <c r="P190" s="155">
        <f t="shared" si="16"/>
        <v>0</v>
      </c>
      <c r="Q190" s="155">
        <v>1.0529056800000001</v>
      </c>
      <c r="R190" s="155">
        <f t="shared" si="17"/>
        <v>0.12740158728000001</v>
      </c>
      <c r="S190" s="155">
        <v>0</v>
      </c>
      <c r="T190" s="156">
        <f t="shared" si="18"/>
        <v>0</v>
      </c>
      <c r="AR190" s="157" t="s">
        <v>167</v>
      </c>
      <c r="AT190" s="157" t="s">
        <v>163</v>
      </c>
      <c r="AU190" s="157" t="s">
        <v>84</v>
      </c>
      <c r="AY190" s="13" t="s">
        <v>160</v>
      </c>
      <c r="BE190" s="158">
        <f t="shared" si="19"/>
        <v>0</v>
      </c>
      <c r="BF190" s="158">
        <f t="shared" si="20"/>
        <v>0</v>
      </c>
      <c r="BG190" s="158">
        <f t="shared" si="21"/>
        <v>0</v>
      </c>
      <c r="BH190" s="158">
        <f t="shared" si="22"/>
        <v>0</v>
      </c>
      <c r="BI190" s="158">
        <f t="shared" si="23"/>
        <v>0</v>
      </c>
      <c r="BJ190" s="13" t="s">
        <v>82</v>
      </c>
      <c r="BK190" s="158">
        <f t="shared" si="24"/>
        <v>0</v>
      </c>
      <c r="BL190" s="13" t="s">
        <v>167</v>
      </c>
      <c r="BM190" s="157" t="s">
        <v>948</v>
      </c>
    </row>
    <row r="191" spans="2:65" s="11" customFormat="1" ht="22.75" customHeight="1" x14ac:dyDescent="0.25">
      <c r="B191" s="134"/>
      <c r="D191" s="135" t="s">
        <v>74</v>
      </c>
      <c r="E191" s="144" t="s">
        <v>178</v>
      </c>
      <c r="F191" s="144" t="s">
        <v>179</v>
      </c>
      <c r="I191" s="137"/>
      <c r="J191" s="145">
        <f>BK191</f>
        <v>0</v>
      </c>
      <c r="L191" s="134"/>
      <c r="M191" s="139"/>
      <c r="P191" s="140">
        <f>SUM(P192:P233)</f>
        <v>0</v>
      </c>
      <c r="R191" s="140">
        <f>SUM(R192:R233)</f>
        <v>19.586335654057898</v>
      </c>
      <c r="T191" s="141">
        <f>SUM(T192:T233)</f>
        <v>0</v>
      </c>
      <c r="AR191" s="135" t="s">
        <v>82</v>
      </c>
      <c r="AT191" s="142" t="s">
        <v>74</v>
      </c>
      <c r="AU191" s="142" t="s">
        <v>82</v>
      </c>
      <c r="AY191" s="135" t="s">
        <v>160</v>
      </c>
      <c r="BK191" s="143">
        <f>SUM(BK192:BK233)</f>
        <v>0</v>
      </c>
    </row>
    <row r="192" spans="2:65" s="1" customFormat="1" ht="24.15" customHeight="1" x14ac:dyDescent="0.2">
      <c r="B192" s="28"/>
      <c r="C192" s="146" t="s">
        <v>278</v>
      </c>
      <c r="D192" s="146" t="s">
        <v>163</v>
      </c>
      <c r="E192" s="147" t="s">
        <v>191</v>
      </c>
      <c r="F192" s="148" t="s">
        <v>192</v>
      </c>
      <c r="G192" s="149" t="s">
        <v>171</v>
      </c>
      <c r="H192" s="150">
        <v>285.63299999999998</v>
      </c>
      <c r="I192" s="151"/>
      <c r="J192" s="152">
        <f t="shared" ref="J192:J233" si="25">ROUND(I192*H192,2)</f>
        <v>0</v>
      </c>
      <c r="K192" s="153"/>
      <c r="L192" s="28"/>
      <c r="M192" s="154" t="s">
        <v>1</v>
      </c>
      <c r="N192" s="115" t="s">
        <v>40</v>
      </c>
      <c r="P192" s="155">
        <f t="shared" ref="P192:P233" si="26">O192*H192</f>
        <v>0</v>
      </c>
      <c r="Q192" s="155">
        <v>2.63E-4</v>
      </c>
      <c r="R192" s="155">
        <f t="shared" ref="R192:R233" si="27">Q192*H192</f>
        <v>7.5121478999999991E-2</v>
      </c>
      <c r="S192" s="155">
        <v>0</v>
      </c>
      <c r="T192" s="156">
        <f t="shared" ref="T192:T233" si="28">S192*H192</f>
        <v>0</v>
      </c>
      <c r="AR192" s="157" t="s">
        <v>167</v>
      </c>
      <c r="AT192" s="157" t="s">
        <v>163</v>
      </c>
      <c r="AU192" s="157" t="s">
        <v>84</v>
      </c>
      <c r="AY192" s="13" t="s">
        <v>160</v>
      </c>
      <c r="BE192" s="158">
        <f t="shared" ref="BE192:BE233" si="29">IF(N192="základní",J192,0)</f>
        <v>0</v>
      </c>
      <c r="BF192" s="158">
        <f t="shared" ref="BF192:BF233" si="30">IF(N192="snížená",J192,0)</f>
        <v>0</v>
      </c>
      <c r="BG192" s="158">
        <f t="shared" ref="BG192:BG233" si="31">IF(N192="zákl. přenesená",J192,0)</f>
        <v>0</v>
      </c>
      <c r="BH192" s="158">
        <f t="shared" ref="BH192:BH233" si="32">IF(N192="sníž. přenesená",J192,0)</f>
        <v>0</v>
      </c>
      <c r="BI192" s="158">
        <f t="shared" ref="BI192:BI233" si="33">IF(N192="nulová",J192,0)</f>
        <v>0</v>
      </c>
      <c r="BJ192" s="13" t="s">
        <v>82</v>
      </c>
      <c r="BK192" s="158">
        <f t="shared" ref="BK192:BK233" si="34">ROUND(I192*H192,2)</f>
        <v>0</v>
      </c>
      <c r="BL192" s="13" t="s">
        <v>167</v>
      </c>
      <c r="BM192" s="157" t="s">
        <v>949</v>
      </c>
    </row>
    <row r="193" spans="2:65" s="1" customFormat="1" ht="24.15" customHeight="1" x14ac:dyDescent="0.2">
      <c r="B193" s="28"/>
      <c r="C193" s="146" t="s">
        <v>282</v>
      </c>
      <c r="D193" s="146" t="s">
        <v>163</v>
      </c>
      <c r="E193" s="147" t="s">
        <v>199</v>
      </c>
      <c r="F193" s="148" t="s">
        <v>200</v>
      </c>
      <c r="G193" s="149" t="s">
        <v>171</v>
      </c>
      <c r="H193" s="150">
        <v>285.63299999999998</v>
      </c>
      <c r="I193" s="151"/>
      <c r="J193" s="152">
        <f t="shared" si="25"/>
        <v>0</v>
      </c>
      <c r="K193" s="153"/>
      <c r="L193" s="28"/>
      <c r="M193" s="154" t="s">
        <v>1</v>
      </c>
      <c r="N193" s="115" t="s">
        <v>40</v>
      </c>
      <c r="P193" s="155">
        <f t="shared" si="26"/>
        <v>0</v>
      </c>
      <c r="Q193" s="155">
        <v>1.8380000000000001E-2</v>
      </c>
      <c r="R193" s="155">
        <f t="shared" si="27"/>
        <v>5.2499345399999999</v>
      </c>
      <c r="S193" s="155">
        <v>0</v>
      </c>
      <c r="T193" s="156">
        <f t="shared" si="28"/>
        <v>0</v>
      </c>
      <c r="AR193" s="157" t="s">
        <v>167</v>
      </c>
      <c r="AT193" s="157" t="s">
        <v>163</v>
      </c>
      <c r="AU193" s="157" t="s">
        <v>84</v>
      </c>
      <c r="AY193" s="13" t="s">
        <v>160</v>
      </c>
      <c r="BE193" s="158">
        <f t="shared" si="29"/>
        <v>0</v>
      </c>
      <c r="BF193" s="158">
        <f t="shared" si="30"/>
        <v>0</v>
      </c>
      <c r="BG193" s="158">
        <f t="shared" si="31"/>
        <v>0</v>
      </c>
      <c r="BH193" s="158">
        <f t="shared" si="32"/>
        <v>0</v>
      </c>
      <c r="BI193" s="158">
        <f t="shared" si="33"/>
        <v>0</v>
      </c>
      <c r="BJ193" s="13" t="s">
        <v>82</v>
      </c>
      <c r="BK193" s="158">
        <f t="shared" si="34"/>
        <v>0</v>
      </c>
      <c r="BL193" s="13" t="s">
        <v>167</v>
      </c>
      <c r="BM193" s="157" t="s">
        <v>950</v>
      </c>
    </row>
    <row r="194" spans="2:65" s="1" customFormat="1" ht="24.15" customHeight="1" x14ac:dyDescent="0.2">
      <c r="B194" s="28"/>
      <c r="C194" s="146" t="s">
        <v>287</v>
      </c>
      <c r="D194" s="146" t="s">
        <v>163</v>
      </c>
      <c r="E194" s="147" t="s">
        <v>951</v>
      </c>
      <c r="F194" s="148" t="s">
        <v>952</v>
      </c>
      <c r="G194" s="149" t="s">
        <v>171</v>
      </c>
      <c r="H194" s="150">
        <v>68.834000000000003</v>
      </c>
      <c r="I194" s="151"/>
      <c r="J194" s="152">
        <f t="shared" si="25"/>
        <v>0</v>
      </c>
      <c r="K194" s="153"/>
      <c r="L194" s="28"/>
      <c r="M194" s="154" t="s">
        <v>1</v>
      </c>
      <c r="N194" s="115" t="s">
        <v>40</v>
      </c>
      <c r="P194" s="155">
        <f t="shared" si="26"/>
        <v>0</v>
      </c>
      <c r="Q194" s="155">
        <v>0</v>
      </c>
      <c r="R194" s="155">
        <f t="shared" si="27"/>
        <v>0</v>
      </c>
      <c r="S194" s="155">
        <v>0</v>
      </c>
      <c r="T194" s="156">
        <f t="shared" si="28"/>
        <v>0</v>
      </c>
      <c r="AR194" s="157" t="s">
        <v>167</v>
      </c>
      <c r="AT194" s="157" t="s">
        <v>163</v>
      </c>
      <c r="AU194" s="157" t="s">
        <v>84</v>
      </c>
      <c r="AY194" s="13" t="s">
        <v>160</v>
      </c>
      <c r="BE194" s="158">
        <f t="shared" si="29"/>
        <v>0</v>
      </c>
      <c r="BF194" s="158">
        <f t="shared" si="30"/>
        <v>0</v>
      </c>
      <c r="BG194" s="158">
        <f t="shared" si="31"/>
        <v>0</v>
      </c>
      <c r="BH194" s="158">
        <f t="shared" si="32"/>
        <v>0</v>
      </c>
      <c r="BI194" s="158">
        <f t="shared" si="33"/>
        <v>0</v>
      </c>
      <c r="BJ194" s="13" t="s">
        <v>82</v>
      </c>
      <c r="BK194" s="158">
        <f t="shared" si="34"/>
        <v>0</v>
      </c>
      <c r="BL194" s="13" t="s">
        <v>167</v>
      </c>
      <c r="BM194" s="157" t="s">
        <v>953</v>
      </c>
    </row>
    <row r="195" spans="2:65" s="1" customFormat="1" ht="24.15" customHeight="1" x14ac:dyDescent="0.2">
      <c r="B195" s="28"/>
      <c r="C195" s="146" t="s">
        <v>291</v>
      </c>
      <c r="D195" s="146" t="s">
        <v>163</v>
      </c>
      <c r="E195" s="147" t="s">
        <v>954</v>
      </c>
      <c r="F195" s="148" t="s">
        <v>955</v>
      </c>
      <c r="G195" s="149" t="s">
        <v>171</v>
      </c>
      <c r="H195" s="150">
        <v>32.331000000000003</v>
      </c>
      <c r="I195" s="151"/>
      <c r="J195" s="152">
        <f t="shared" si="25"/>
        <v>0</v>
      </c>
      <c r="K195" s="153"/>
      <c r="L195" s="28"/>
      <c r="M195" s="154" t="s">
        <v>1</v>
      </c>
      <c r="N195" s="115" t="s">
        <v>40</v>
      </c>
      <c r="P195" s="155">
        <f t="shared" si="26"/>
        <v>0</v>
      </c>
      <c r="Q195" s="155">
        <v>2.0000000000000001E-4</v>
      </c>
      <c r="R195" s="155">
        <f t="shared" si="27"/>
        <v>6.4662000000000009E-3</v>
      </c>
      <c r="S195" s="155">
        <v>0</v>
      </c>
      <c r="T195" s="156">
        <f t="shared" si="28"/>
        <v>0</v>
      </c>
      <c r="AR195" s="157" t="s">
        <v>167</v>
      </c>
      <c r="AT195" s="157" t="s">
        <v>163</v>
      </c>
      <c r="AU195" s="157" t="s">
        <v>84</v>
      </c>
      <c r="AY195" s="13" t="s">
        <v>160</v>
      </c>
      <c r="BE195" s="158">
        <f t="shared" si="29"/>
        <v>0</v>
      </c>
      <c r="BF195" s="158">
        <f t="shared" si="30"/>
        <v>0</v>
      </c>
      <c r="BG195" s="158">
        <f t="shared" si="31"/>
        <v>0</v>
      </c>
      <c r="BH195" s="158">
        <f t="shared" si="32"/>
        <v>0</v>
      </c>
      <c r="BI195" s="158">
        <f t="shared" si="33"/>
        <v>0</v>
      </c>
      <c r="BJ195" s="13" t="s">
        <v>82</v>
      </c>
      <c r="BK195" s="158">
        <f t="shared" si="34"/>
        <v>0</v>
      </c>
      <c r="BL195" s="13" t="s">
        <v>167</v>
      </c>
      <c r="BM195" s="157" t="s">
        <v>956</v>
      </c>
    </row>
    <row r="196" spans="2:65" s="1" customFormat="1" ht="37.75" customHeight="1" x14ac:dyDescent="0.2">
      <c r="B196" s="28"/>
      <c r="C196" s="146" t="s">
        <v>295</v>
      </c>
      <c r="D196" s="146" t="s">
        <v>163</v>
      </c>
      <c r="E196" s="147" t="s">
        <v>957</v>
      </c>
      <c r="F196" s="148" t="s">
        <v>958</v>
      </c>
      <c r="G196" s="149" t="s">
        <v>171</v>
      </c>
      <c r="H196" s="150">
        <v>32.331000000000003</v>
      </c>
      <c r="I196" s="151"/>
      <c r="J196" s="152">
        <f t="shared" si="25"/>
        <v>0</v>
      </c>
      <c r="K196" s="153"/>
      <c r="L196" s="28"/>
      <c r="M196" s="154" t="s">
        <v>1</v>
      </c>
      <c r="N196" s="115" t="s">
        <v>40</v>
      </c>
      <c r="P196" s="155">
        <f t="shared" si="26"/>
        <v>0</v>
      </c>
      <c r="Q196" s="155">
        <v>8.2920000000000008E-3</v>
      </c>
      <c r="R196" s="155">
        <f t="shared" si="27"/>
        <v>0.26808865200000004</v>
      </c>
      <c r="S196" s="155">
        <v>0</v>
      </c>
      <c r="T196" s="156">
        <f t="shared" si="28"/>
        <v>0</v>
      </c>
      <c r="AR196" s="157" t="s">
        <v>167</v>
      </c>
      <c r="AT196" s="157" t="s">
        <v>163</v>
      </c>
      <c r="AU196" s="157" t="s">
        <v>84</v>
      </c>
      <c r="AY196" s="13" t="s">
        <v>160</v>
      </c>
      <c r="BE196" s="158">
        <f t="shared" si="29"/>
        <v>0</v>
      </c>
      <c r="BF196" s="158">
        <f t="shared" si="30"/>
        <v>0</v>
      </c>
      <c r="BG196" s="158">
        <f t="shared" si="31"/>
        <v>0</v>
      </c>
      <c r="BH196" s="158">
        <f t="shared" si="32"/>
        <v>0</v>
      </c>
      <c r="BI196" s="158">
        <f t="shared" si="33"/>
        <v>0</v>
      </c>
      <c r="BJ196" s="13" t="s">
        <v>82</v>
      </c>
      <c r="BK196" s="158">
        <f t="shared" si="34"/>
        <v>0</v>
      </c>
      <c r="BL196" s="13" t="s">
        <v>167</v>
      </c>
      <c r="BM196" s="157" t="s">
        <v>959</v>
      </c>
    </row>
    <row r="197" spans="2:65" s="1" customFormat="1" ht="16.5" customHeight="1" x14ac:dyDescent="0.2">
      <c r="B197" s="28"/>
      <c r="C197" s="162" t="s">
        <v>299</v>
      </c>
      <c r="D197" s="162" t="s">
        <v>322</v>
      </c>
      <c r="E197" s="163" t="s">
        <v>960</v>
      </c>
      <c r="F197" s="164" t="s">
        <v>961</v>
      </c>
      <c r="G197" s="165" t="s">
        <v>171</v>
      </c>
      <c r="H197" s="166">
        <v>33.948</v>
      </c>
      <c r="I197" s="167"/>
      <c r="J197" s="168">
        <f t="shared" si="25"/>
        <v>0</v>
      </c>
      <c r="K197" s="169"/>
      <c r="L197" s="170"/>
      <c r="M197" s="171" t="s">
        <v>1</v>
      </c>
      <c r="N197" s="172" t="s">
        <v>40</v>
      </c>
      <c r="P197" s="155">
        <f t="shared" si="26"/>
        <v>0</v>
      </c>
      <c r="Q197" s="155">
        <v>5.1000000000000004E-4</v>
      </c>
      <c r="R197" s="155">
        <f t="shared" si="27"/>
        <v>1.7313480000000003E-2</v>
      </c>
      <c r="S197" s="155">
        <v>0</v>
      </c>
      <c r="T197" s="156">
        <f t="shared" si="28"/>
        <v>0</v>
      </c>
      <c r="AR197" s="157" t="s">
        <v>194</v>
      </c>
      <c r="AT197" s="157" t="s">
        <v>322</v>
      </c>
      <c r="AU197" s="157" t="s">
        <v>84</v>
      </c>
      <c r="AY197" s="13" t="s">
        <v>160</v>
      </c>
      <c r="BE197" s="158">
        <f t="shared" si="29"/>
        <v>0</v>
      </c>
      <c r="BF197" s="158">
        <f t="shared" si="30"/>
        <v>0</v>
      </c>
      <c r="BG197" s="158">
        <f t="shared" si="31"/>
        <v>0</v>
      </c>
      <c r="BH197" s="158">
        <f t="shared" si="32"/>
        <v>0</v>
      </c>
      <c r="BI197" s="158">
        <f t="shared" si="33"/>
        <v>0</v>
      </c>
      <c r="BJ197" s="13" t="s">
        <v>82</v>
      </c>
      <c r="BK197" s="158">
        <f t="shared" si="34"/>
        <v>0</v>
      </c>
      <c r="BL197" s="13" t="s">
        <v>167</v>
      </c>
      <c r="BM197" s="157" t="s">
        <v>962</v>
      </c>
    </row>
    <row r="198" spans="2:65" s="1" customFormat="1" ht="24.15" customHeight="1" x14ac:dyDescent="0.2">
      <c r="B198" s="28"/>
      <c r="C198" s="146" t="s">
        <v>303</v>
      </c>
      <c r="D198" s="146" t="s">
        <v>163</v>
      </c>
      <c r="E198" s="147" t="s">
        <v>963</v>
      </c>
      <c r="F198" s="148" t="s">
        <v>964</v>
      </c>
      <c r="G198" s="149" t="s">
        <v>171</v>
      </c>
      <c r="H198" s="150">
        <v>32.33</v>
      </c>
      <c r="I198" s="151"/>
      <c r="J198" s="152">
        <f t="shared" si="25"/>
        <v>0</v>
      </c>
      <c r="K198" s="153"/>
      <c r="L198" s="28"/>
      <c r="M198" s="154" t="s">
        <v>1</v>
      </c>
      <c r="N198" s="115" t="s">
        <v>40</v>
      </c>
      <c r="P198" s="155">
        <f t="shared" si="26"/>
        <v>0</v>
      </c>
      <c r="Q198" s="155">
        <v>2.8500000000000001E-3</v>
      </c>
      <c r="R198" s="155">
        <f t="shared" si="27"/>
        <v>9.21405E-2</v>
      </c>
      <c r="S198" s="155">
        <v>0</v>
      </c>
      <c r="T198" s="156">
        <f t="shared" si="28"/>
        <v>0</v>
      </c>
      <c r="AR198" s="157" t="s">
        <v>167</v>
      </c>
      <c r="AT198" s="157" t="s">
        <v>163</v>
      </c>
      <c r="AU198" s="157" t="s">
        <v>84</v>
      </c>
      <c r="AY198" s="13" t="s">
        <v>160</v>
      </c>
      <c r="BE198" s="158">
        <f t="shared" si="29"/>
        <v>0</v>
      </c>
      <c r="BF198" s="158">
        <f t="shared" si="30"/>
        <v>0</v>
      </c>
      <c r="BG198" s="158">
        <f t="shared" si="31"/>
        <v>0</v>
      </c>
      <c r="BH198" s="158">
        <f t="shared" si="32"/>
        <v>0</v>
      </c>
      <c r="BI198" s="158">
        <f t="shared" si="33"/>
        <v>0</v>
      </c>
      <c r="BJ198" s="13" t="s">
        <v>82</v>
      </c>
      <c r="BK198" s="158">
        <f t="shared" si="34"/>
        <v>0</v>
      </c>
      <c r="BL198" s="13" t="s">
        <v>167</v>
      </c>
      <c r="BM198" s="157" t="s">
        <v>965</v>
      </c>
    </row>
    <row r="199" spans="2:65" s="1" customFormat="1" ht="24.15" customHeight="1" x14ac:dyDescent="0.2">
      <c r="B199" s="28"/>
      <c r="C199" s="146" t="s">
        <v>309</v>
      </c>
      <c r="D199" s="146" t="s">
        <v>163</v>
      </c>
      <c r="E199" s="147" t="s">
        <v>966</v>
      </c>
      <c r="F199" s="148" t="s">
        <v>967</v>
      </c>
      <c r="G199" s="149" t="s">
        <v>171</v>
      </c>
      <c r="H199" s="150">
        <v>463.96</v>
      </c>
      <c r="I199" s="151"/>
      <c r="J199" s="152">
        <f t="shared" si="25"/>
        <v>0</v>
      </c>
      <c r="K199" s="153"/>
      <c r="L199" s="28"/>
      <c r="M199" s="154" t="s">
        <v>1</v>
      </c>
      <c r="N199" s="115" t="s">
        <v>40</v>
      </c>
      <c r="P199" s="155">
        <f t="shared" si="26"/>
        <v>0</v>
      </c>
      <c r="Q199" s="155">
        <v>2.0000000000000001E-4</v>
      </c>
      <c r="R199" s="155">
        <f t="shared" si="27"/>
        <v>9.2791999999999999E-2</v>
      </c>
      <c r="S199" s="155">
        <v>0</v>
      </c>
      <c r="T199" s="156">
        <f t="shared" si="28"/>
        <v>0</v>
      </c>
      <c r="AR199" s="157" t="s">
        <v>167</v>
      </c>
      <c r="AT199" s="157" t="s">
        <v>163</v>
      </c>
      <c r="AU199" s="157" t="s">
        <v>84</v>
      </c>
      <c r="AY199" s="13" t="s">
        <v>160</v>
      </c>
      <c r="BE199" s="158">
        <f t="shared" si="29"/>
        <v>0</v>
      </c>
      <c r="BF199" s="158">
        <f t="shared" si="30"/>
        <v>0</v>
      </c>
      <c r="BG199" s="158">
        <f t="shared" si="31"/>
        <v>0</v>
      </c>
      <c r="BH199" s="158">
        <f t="shared" si="32"/>
        <v>0</v>
      </c>
      <c r="BI199" s="158">
        <f t="shared" si="33"/>
        <v>0</v>
      </c>
      <c r="BJ199" s="13" t="s">
        <v>82</v>
      </c>
      <c r="BK199" s="158">
        <f t="shared" si="34"/>
        <v>0</v>
      </c>
      <c r="BL199" s="13" t="s">
        <v>167</v>
      </c>
      <c r="BM199" s="157" t="s">
        <v>968</v>
      </c>
    </row>
    <row r="200" spans="2:65" s="1" customFormat="1" ht="24.15" customHeight="1" x14ac:dyDescent="0.2">
      <c r="B200" s="28"/>
      <c r="C200" s="146" t="s">
        <v>317</v>
      </c>
      <c r="D200" s="146" t="s">
        <v>163</v>
      </c>
      <c r="E200" s="147" t="s">
        <v>969</v>
      </c>
      <c r="F200" s="148" t="s">
        <v>970</v>
      </c>
      <c r="G200" s="149" t="s">
        <v>171</v>
      </c>
      <c r="H200" s="150">
        <v>72.429000000000002</v>
      </c>
      <c r="I200" s="151"/>
      <c r="J200" s="152">
        <f t="shared" si="25"/>
        <v>0</v>
      </c>
      <c r="K200" s="153"/>
      <c r="L200" s="28"/>
      <c r="M200" s="154" t="s">
        <v>1</v>
      </c>
      <c r="N200" s="115" t="s">
        <v>40</v>
      </c>
      <c r="P200" s="155">
        <f t="shared" si="26"/>
        <v>0</v>
      </c>
      <c r="Q200" s="155">
        <v>1.8000000000000001E-4</v>
      </c>
      <c r="R200" s="155">
        <f t="shared" si="27"/>
        <v>1.303722E-2</v>
      </c>
      <c r="S200" s="155">
        <v>0</v>
      </c>
      <c r="T200" s="156">
        <f t="shared" si="28"/>
        <v>0</v>
      </c>
      <c r="AR200" s="157" t="s">
        <v>167</v>
      </c>
      <c r="AT200" s="157" t="s">
        <v>163</v>
      </c>
      <c r="AU200" s="157" t="s">
        <v>84</v>
      </c>
      <c r="AY200" s="13" t="s">
        <v>160</v>
      </c>
      <c r="BE200" s="158">
        <f t="shared" si="29"/>
        <v>0</v>
      </c>
      <c r="BF200" s="158">
        <f t="shared" si="30"/>
        <v>0</v>
      </c>
      <c r="BG200" s="158">
        <f t="shared" si="31"/>
        <v>0</v>
      </c>
      <c r="BH200" s="158">
        <f t="shared" si="32"/>
        <v>0</v>
      </c>
      <c r="BI200" s="158">
        <f t="shared" si="33"/>
        <v>0</v>
      </c>
      <c r="BJ200" s="13" t="s">
        <v>82</v>
      </c>
      <c r="BK200" s="158">
        <f t="shared" si="34"/>
        <v>0</v>
      </c>
      <c r="BL200" s="13" t="s">
        <v>167</v>
      </c>
      <c r="BM200" s="157" t="s">
        <v>971</v>
      </c>
    </row>
    <row r="201" spans="2:65" s="1" customFormat="1" ht="37.75" customHeight="1" x14ac:dyDescent="0.2">
      <c r="B201" s="28"/>
      <c r="C201" s="146" t="s">
        <v>321</v>
      </c>
      <c r="D201" s="146" t="s">
        <v>163</v>
      </c>
      <c r="E201" s="147" t="s">
        <v>972</v>
      </c>
      <c r="F201" s="148" t="s">
        <v>973</v>
      </c>
      <c r="G201" s="149" t="s">
        <v>171</v>
      </c>
      <c r="H201" s="150">
        <v>5.62</v>
      </c>
      <c r="I201" s="151"/>
      <c r="J201" s="152">
        <f t="shared" si="25"/>
        <v>0</v>
      </c>
      <c r="K201" s="153"/>
      <c r="L201" s="28"/>
      <c r="M201" s="154" t="s">
        <v>1</v>
      </c>
      <c r="N201" s="115" t="s">
        <v>40</v>
      </c>
      <c r="P201" s="155">
        <f t="shared" si="26"/>
        <v>0</v>
      </c>
      <c r="Q201" s="155">
        <v>8.3532999999999993E-3</v>
      </c>
      <c r="R201" s="155">
        <f t="shared" si="27"/>
        <v>4.6945545999999998E-2</v>
      </c>
      <c r="S201" s="155">
        <v>0</v>
      </c>
      <c r="T201" s="156">
        <f t="shared" si="28"/>
        <v>0</v>
      </c>
      <c r="AR201" s="157" t="s">
        <v>167</v>
      </c>
      <c r="AT201" s="157" t="s">
        <v>163</v>
      </c>
      <c r="AU201" s="157" t="s">
        <v>84</v>
      </c>
      <c r="AY201" s="13" t="s">
        <v>160</v>
      </c>
      <c r="BE201" s="158">
        <f t="shared" si="29"/>
        <v>0</v>
      </c>
      <c r="BF201" s="158">
        <f t="shared" si="30"/>
        <v>0</v>
      </c>
      <c r="BG201" s="158">
        <f t="shared" si="31"/>
        <v>0</v>
      </c>
      <c r="BH201" s="158">
        <f t="shared" si="32"/>
        <v>0</v>
      </c>
      <c r="BI201" s="158">
        <f t="shared" si="33"/>
        <v>0</v>
      </c>
      <c r="BJ201" s="13" t="s">
        <v>82</v>
      </c>
      <c r="BK201" s="158">
        <f t="shared" si="34"/>
        <v>0</v>
      </c>
      <c r="BL201" s="13" t="s">
        <v>167</v>
      </c>
      <c r="BM201" s="157" t="s">
        <v>974</v>
      </c>
    </row>
    <row r="202" spans="2:65" s="1" customFormat="1" ht="16.5" customHeight="1" x14ac:dyDescent="0.2">
      <c r="B202" s="28"/>
      <c r="C202" s="162" t="s">
        <v>326</v>
      </c>
      <c r="D202" s="162" t="s">
        <v>322</v>
      </c>
      <c r="E202" s="163" t="s">
        <v>975</v>
      </c>
      <c r="F202" s="164" t="s">
        <v>976</v>
      </c>
      <c r="G202" s="165" t="s">
        <v>171</v>
      </c>
      <c r="H202" s="166">
        <v>5.9009999999999998</v>
      </c>
      <c r="I202" s="167"/>
      <c r="J202" s="168">
        <f t="shared" si="25"/>
        <v>0</v>
      </c>
      <c r="K202" s="169"/>
      <c r="L202" s="170"/>
      <c r="M202" s="171" t="s">
        <v>1</v>
      </c>
      <c r="N202" s="172" t="s">
        <v>40</v>
      </c>
      <c r="P202" s="155">
        <f t="shared" si="26"/>
        <v>0</v>
      </c>
      <c r="Q202" s="155">
        <v>3.4000000000000002E-4</v>
      </c>
      <c r="R202" s="155">
        <f t="shared" si="27"/>
        <v>2.0063400000000001E-3</v>
      </c>
      <c r="S202" s="155">
        <v>0</v>
      </c>
      <c r="T202" s="156">
        <f t="shared" si="28"/>
        <v>0</v>
      </c>
      <c r="AR202" s="157" t="s">
        <v>194</v>
      </c>
      <c r="AT202" s="157" t="s">
        <v>322</v>
      </c>
      <c r="AU202" s="157" t="s">
        <v>84</v>
      </c>
      <c r="AY202" s="13" t="s">
        <v>160</v>
      </c>
      <c r="BE202" s="158">
        <f t="shared" si="29"/>
        <v>0</v>
      </c>
      <c r="BF202" s="158">
        <f t="shared" si="30"/>
        <v>0</v>
      </c>
      <c r="BG202" s="158">
        <f t="shared" si="31"/>
        <v>0</v>
      </c>
      <c r="BH202" s="158">
        <f t="shared" si="32"/>
        <v>0</v>
      </c>
      <c r="BI202" s="158">
        <f t="shared" si="33"/>
        <v>0</v>
      </c>
      <c r="BJ202" s="13" t="s">
        <v>82</v>
      </c>
      <c r="BK202" s="158">
        <f t="shared" si="34"/>
        <v>0</v>
      </c>
      <c r="BL202" s="13" t="s">
        <v>167</v>
      </c>
      <c r="BM202" s="157" t="s">
        <v>977</v>
      </c>
    </row>
    <row r="203" spans="2:65" s="1" customFormat="1" ht="44.25" customHeight="1" x14ac:dyDescent="0.2">
      <c r="B203" s="28"/>
      <c r="C203" s="146" t="s">
        <v>331</v>
      </c>
      <c r="D203" s="146" t="s">
        <v>163</v>
      </c>
      <c r="E203" s="147" t="s">
        <v>978</v>
      </c>
      <c r="F203" s="148" t="s">
        <v>979</v>
      </c>
      <c r="G203" s="149" t="s">
        <v>171</v>
      </c>
      <c r="H203" s="150">
        <v>42.87</v>
      </c>
      <c r="I203" s="151"/>
      <c r="J203" s="152">
        <f t="shared" si="25"/>
        <v>0</v>
      </c>
      <c r="K203" s="153"/>
      <c r="L203" s="28"/>
      <c r="M203" s="154" t="s">
        <v>1</v>
      </c>
      <c r="N203" s="115" t="s">
        <v>40</v>
      </c>
      <c r="P203" s="155">
        <f t="shared" si="26"/>
        <v>0</v>
      </c>
      <c r="Q203" s="155">
        <v>8.51616E-3</v>
      </c>
      <c r="R203" s="155">
        <f t="shared" si="27"/>
        <v>0.36508777919999996</v>
      </c>
      <c r="S203" s="155">
        <v>0</v>
      </c>
      <c r="T203" s="156">
        <f t="shared" si="28"/>
        <v>0</v>
      </c>
      <c r="AR203" s="157" t="s">
        <v>167</v>
      </c>
      <c r="AT203" s="157" t="s">
        <v>163</v>
      </c>
      <c r="AU203" s="157" t="s">
        <v>84</v>
      </c>
      <c r="AY203" s="13" t="s">
        <v>160</v>
      </c>
      <c r="BE203" s="158">
        <f t="shared" si="29"/>
        <v>0</v>
      </c>
      <c r="BF203" s="158">
        <f t="shared" si="30"/>
        <v>0</v>
      </c>
      <c r="BG203" s="158">
        <f t="shared" si="31"/>
        <v>0</v>
      </c>
      <c r="BH203" s="158">
        <f t="shared" si="32"/>
        <v>0</v>
      </c>
      <c r="BI203" s="158">
        <f t="shared" si="33"/>
        <v>0</v>
      </c>
      <c r="BJ203" s="13" t="s">
        <v>82</v>
      </c>
      <c r="BK203" s="158">
        <f t="shared" si="34"/>
        <v>0</v>
      </c>
      <c r="BL203" s="13" t="s">
        <v>167</v>
      </c>
      <c r="BM203" s="157" t="s">
        <v>980</v>
      </c>
    </row>
    <row r="204" spans="2:65" s="1" customFormat="1" ht="24.15" customHeight="1" x14ac:dyDescent="0.2">
      <c r="B204" s="28"/>
      <c r="C204" s="162" t="s">
        <v>335</v>
      </c>
      <c r="D204" s="162" t="s">
        <v>322</v>
      </c>
      <c r="E204" s="163" t="s">
        <v>981</v>
      </c>
      <c r="F204" s="164" t="s">
        <v>982</v>
      </c>
      <c r="G204" s="165" t="s">
        <v>171</v>
      </c>
      <c r="H204" s="166">
        <v>45.014000000000003</v>
      </c>
      <c r="I204" s="167"/>
      <c r="J204" s="168">
        <f t="shared" si="25"/>
        <v>0</v>
      </c>
      <c r="K204" s="169"/>
      <c r="L204" s="170"/>
      <c r="M204" s="171" t="s">
        <v>1</v>
      </c>
      <c r="N204" s="172" t="s">
        <v>40</v>
      </c>
      <c r="P204" s="155">
        <f t="shared" si="26"/>
        <v>0</v>
      </c>
      <c r="Q204" s="155">
        <v>3.0000000000000001E-3</v>
      </c>
      <c r="R204" s="155">
        <f t="shared" si="27"/>
        <v>0.13504200000000002</v>
      </c>
      <c r="S204" s="155">
        <v>0</v>
      </c>
      <c r="T204" s="156">
        <f t="shared" si="28"/>
        <v>0</v>
      </c>
      <c r="AR204" s="157" t="s">
        <v>194</v>
      </c>
      <c r="AT204" s="157" t="s">
        <v>322</v>
      </c>
      <c r="AU204" s="157" t="s">
        <v>84</v>
      </c>
      <c r="AY204" s="13" t="s">
        <v>160</v>
      </c>
      <c r="BE204" s="158">
        <f t="shared" si="29"/>
        <v>0</v>
      </c>
      <c r="BF204" s="158">
        <f t="shared" si="30"/>
        <v>0</v>
      </c>
      <c r="BG204" s="158">
        <f t="shared" si="31"/>
        <v>0</v>
      </c>
      <c r="BH204" s="158">
        <f t="shared" si="32"/>
        <v>0</v>
      </c>
      <c r="BI204" s="158">
        <f t="shared" si="33"/>
        <v>0</v>
      </c>
      <c r="BJ204" s="13" t="s">
        <v>82</v>
      </c>
      <c r="BK204" s="158">
        <f t="shared" si="34"/>
        <v>0</v>
      </c>
      <c r="BL204" s="13" t="s">
        <v>167</v>
      </c>
      <c r="BM204" s="157" t="s">
        <v>983</v>
      </c>
    </row>
    <row r="205" spans="2:65" s="1" customFormat="1" ht="44.25" customHeight="1" x14ac:dyDescent="0.2">
      <c r="B205" s="28"/>
      <c r="C205" s="146" t="s">
        <v>339</v>
      </c>
      <c r="D205" s="146" t="s">
        <v>163</v>
      </c>
      <c r="E205" s="147" t="s">
        <v>984</v>
      </c>
      <c r="F205" s="148" t="s">
        <v>985</v>
      </c>
      <c r="G205" s="149" t="s">
        <v>171</v>
      </c>
      <c r="H205" s="150">
        <v>422.86</v>
      </c>
      <c r="I205" s="151"/>
      <c r="J205" s="152">
        <f t="shared" si="25"/>
        <v>0</v>
      </c>
      <c r="K205" s="153"/>
      <c r="L205" s="28"/>
      <c r="M205" s="154" t="s">
        <v>1</v>
      </c>
      <c r="N205" s="115" t="s">
        <v>40</v>
      </c>
      <c r="P205" s="155">
        <f t="shared" si="26"/>
        <v>0</v>
      </c>
      <c r="Q205" s="155">
        <v>8.5961600000000003E-3</v>
      </c>
      <c r="R205" s="155">
        <f t="shared" si="27"/>
        <v>3.6349722176000001</v>
      </c>
      <c r="S205" s="155">
        <v>0</v>
      </c>
      <c r="T205" s="156">
        <f t="shared" si="28"/>
        <v>0</v>
      </c>
      <c r="AR205" s="157" t="s">
        <v>167</v>
      </c>
      <c r="AT205" s="157" t="s">
        <v>163</v>
      </c>
      <c r="AU205" s="157" t="s">
        <v>84</v>
      </c>
      <c r="AY205" s="13" t="s">
        <v>160</v>
      </c>
      <c r="BE205" s="158">
        <f t="shared" si="29"/>
        <v>0</v>
      </c>
      <c r="BF205" s="158">
        <f t="shared" si="30"/>
        <v>0</v>
      </c>
      <c r="BG205" s="158">
        <f t="shared" si="31"/>
        <v>0</v>
      </c>
      <c r="BH205" s="158">
        <f t="shared" si="32"/>
        <v>0</v>
      </c>
      <c r="BI205" s="158">
        <f t="shared" si="33"/>
        <v>0</v>
      </c>
      <c r="BJ205" s="13" t="s">
        <v>82</v>
      </c>
      <c r="BK205" s="158">
        <f t="shared" si="34"/>
        <v>0</v>
      </c>
      <c r="BL205" s="13" t="s">
        <v>167</v>
      </c>
      <c r="BM205" s="157" t="s">
        <v>986</v>
      </c>
    </row>
    <row r="206" spans="2:65" s="1" customFormat="1" ht="16.5" customHeight="1" x14ac:dyDescent="0.2">
      <c r="B206" s="28"/>
      <c r="C206" s="162" t="s">
        <v>343</v>
      </c>
      <c r="D206" s="162" t="s">
        <v>322</v>
      </c>
      <c r="E206" s="163" t="s">
        <v>987</v>
      </c>
      <c r="F206" s="164" t="s">
        <v>988</v>
      </c>
      <c r="G206" s="165" t="s">
        <v>171</v>
      </c>
      <c r="H206" s="166">
        <v>444.00299999999999</v>
      </c>
      <c r="I206" s="167"/>
      <c r="J206" s="168">
        <f t="shared" si="25"/>
        <v>0</v>
      </c>
      <c r="K206" s="169"/>
      <c r="L206" s="170"/>
      <c r="M206" s="171" t="s">
        <v>1</v>
      </c>
      <c r="N206" s="172" t="s">
        <v>40</v>
      </c>
      <c r="P206" s="155">
        <f t="shared" si="26"/>
        <v>0</v>
      </c>
      <c r="Q206" s="155">
        <v>2.7200000000000002E-3</v>
      </c>
      <c r="R206" s="155">
        <f t="shared" si="27"/>
        <v>1.20768816</v>
      </c>
      <c r="S206" s="155">
        <v>0</v>
      </c>
      <c r="T206" s="156">
        <f t="shared" si="28"/>
        <v>0</v>
      </c>
      <c r="AR206" s="157" t="s">
        <v>194</v>
      </c>
      <c r="AT206" s="157" t="s">
        <v>322</v>
      </c>
      <c r="AU206" s="157" t="s">
        <v>84</v>
      </c>
      <c r="AY206" s="13" t="s">
        <v>160</v>
      </c>
      <c r="BE206" s="158">
        <f t="shared" si="29"/>
        <v>0</v>
      </c>
      <c r="BF206" s="158">
        <f t="shared" si="30"/>
        <v>0</v>
      </c>
      <c r="BG206" s="158">
        <f t="shared" si="31"/>
        <v>0</v>
      </c>
      <c r="BH206" s="158">
        <f t="shared" si="32"/>
        <v>0</v>
      </c>
      <c r="BI206" s="158">
        <f t="shared" si="33"/>
        <v>0</v>
      </c>
      <c r="BJ206" s="13" t="s">
        <v>82</v>
      </c>
      <c r="BK206" s="158">
        <f t="shared" si="34"/>
        <v>0</v>
      </c>
      <c r="BL206" s="13" t="s">
        <v>167</v>
      </c>
      <c r="BM206" s="157" t="s">
        <v>989</v>
      </c>
    </row>
    <row r="207" spans="2:65" s="1" customFormat="1" ht="37.75" customHeight="1" x14ac:dyDescent="0.2">
      <c r="B207" s="28"/>
      <c r="C207" s="146" t="s">
        <v>349</v>
      </c>
      <c r="D207" s="146" t="s">
        <v>163</v>
      </c>
      <c r="E207" s="147" t="s">
        <v>990</v>
      </c>
      <c r="F207" s="148" t="s">
        <v>991</v>
      </c>
      <c r="G207" s="149" t="s">
        <v>171</v>
      </c>
      <c r="H207" s="150">
        <v>24.95</v>
      </c>
      <c r="I207" s="151"/>
      <c r="J207" s="152">
        <f t="shared" si="25"/>
        <v>0</v>
      </c>
      <c r="K207" s="153"/>
      <c r="L207" s="28"/>
      <c r="M207" s="154" t="s">
        <v>1</v>
      </c>
      <c r="N207" s="115" t="s">
        <v>40</v>
      </c>
      <c r="P207" s="155">
        <f t="shared" si="26"/>
        <v>0</v>
      </c>
      <c r="Q207" s="155">
        <v>8.5120000000000005E-3</v>
      </c>
      <c r="R207" s="155">
        <f t="shared" si="27"/>
        <v>0.21237440000000002</v>
      </c>
      <c r="S207" s="155">
        <v>0</v>
      </c>
      <c r="T207" s="156">
        <f t="shared" si="28"/>
        <v>0</v>
      </c>
      <c r="AR207" s="157" t="s">
        <v>167</v>
      </c>
      <c r="AT207" s="157" t="s">
        <v>163</v>
      </c>
      <c r="AU207" s="157" t="s">
        <v>84</v>
      </c>
      <c r="AY207" s="13" t="s">
        <v>160</v>
      </c>
      <c r="BE207" s="158">
        <f t="shared" si="29"/>
        <v>0</v>
      </c>
      <c r="BF207" s="158">
        <f t="shared" si="30"/>
        <v>0</v>
      </c>
      <c r="BG207" s="158">
        <f t="shared" si="31"/>
        <v>0</v>
      </c>
      <c r="BH207" s="158">
        <f t="shared" si="32"/>
        <v>0</v>
      </c>
      <c r="BI207" s="158">
        <f t="shared" si="33"/>
        <v>0</v>
      </c>
      <c r="BJ207" s="13" t="s">
        <v>82</v>
      </c>
      <c r="BK207" s="158">
        <f t="shared" si="34"/>
        <v>0</v>
      </c>
      <c r="BL207" s="13" t="s">
        <v>167</v>
      </c>
      <c r="BM207" s="157" t="s">
        <v>992</v>
      </c>
    </row>
    <row r="208" spans="2:65" s="1" customFormat="1" ht="16.5" customHeight="1" x14ac:dyDescent="0.2">
      <c r="B208" s="28"/>
      <c r="C208" s="162" t="s">
        <v>353</v>
      </c>
      <c r="D208" s="162" t="s">
        <v>322</v>
      </c>
      <c r="E208" s="163" t="s">
        <v>987</v>
      </c>
      <c r="F208" s="164" t="s">
        <v>988</v>
      </c>
      <c r="G208" s="165" t="s">
        <v>171</v>
      </c>
      <c r="H208" s="166">
        <v>26.198</v>
      </c>
      <c r="I208" s="167"/>
      <c r="J208" s="168">
        <f t="shared" si="25"/>
        <v>0</v>
      </c>
      <c r="K208" s="169"/>
      <c r="L208" s="170"/>
      <c r="M208" s="171" t="s">
        <v>1</v>
      </c>
      <c r="N208" s="172" t="s">
        <v>40</v>
      </c>
      <c r="P208" s="155">
        <f t="shared" si="26"/>
        <v>0</v>
      </c>
      <c r="Q208" s="155">
        <v>2.7200000000000002E-3</v>
      </c>
      <c r="R208" s="155">
        <f t="shared" si="27"/>
        <v>7.1258560000000012E-2</v>
      </c>
      <c r="S208" s="155">
        <v>0</v>
      </c>
      <c r="T208" s="156">
        <f t="shared" si="28"/>
        <v>0</v>
      </c>
      <c r="AR208" s="157" t="s">
        <v>194</v>
      </c>
      <c r="AT208" s="157" t="s">
        <v>322</v>
      </c>
      <c r="AU208" s="157" t="s">
        <v>84</v>
      </c>
      <c r="AY208" s="13" t="s">
        <v>160</v>
      </c>
      <c r="BE208" s="158">
        <f t="shared" si="29"/>
        <v>0</v>
      </c>
      <c r="BF208" s="158">
        <f t="shared" si="30"/>
        <v>0</v>
      </c>
      <c r="BG208" s="158">
        <f t="shared" si="31"/>
        <v>0</v>
      </c>
      <c r="BH208" s="158">
        <f t="shared" si="32"/>
        <v>0</v>
      </c>
      <c r="BI208" s="158">
        <f t="shared" si="33"/>
        <v>0</v>
      </c>
      <c r="BJ208" s="13" t="s">
        <v>82</v>
      </c>
      <c r="BK208" s="158">
        <f t="shared" si="34"/>
        <v>0</v>
      </c>
      <c r="BL208" s="13" t="s">
        <v>167</v>
      </c>
      <c r="BM208" s="157" t="s">
        <v>993</v>
      </c>
    </row>
    <row r="209" spans="2:65" s="1" customFormat="1" ht="44.25" customHeight="1" x14ac:dyDescent="0.2">
      <c r="B209" s="28"/>
      <c r="C209" s="146" t="s">
        <v>357</v>
      </c>
      <c r="D209" s="146" t="s">
        <v>163</v>
      </c>
      <c r="E209" s="147" t="s">
        <v>994</v>
      </c>
      <c r="F209" s="148" t="s">
        <v>995</v>
      </c>
      <c r="G209" s="149" t="s">
        <v>171</v>
      </c>
      <c r="H209" s="150">
        <v>10.53</v>
      </c>
      <c r="I209" s="151"/>
      <c r="J209" s="152">
        <f t="shared" si="25"/>
        <v>0</v>
      </c>
      <c r="K209" s="153"/>
      <c r="L209" s="28"/>
      <c r="M209" s="154" t="s">
        <v>1</v>
      </c>
      <c r="N209" s="115" t="s">
        <v>40</v>
      </c>
      <c r="P209" s="155">
        <f t="shared" si="26"/>
        <v>0</v>
      </c>
      <c r="Q209" s="155">
        <v>8.6761600000000005E-3</v>
      </c>
      <c r="R209" s="155">
        <f t="shared" si="27"/>
        <v>9.1359964799999999E-2</v>
      </c>
      <c r="S209" s="155">
        <v>0</v>
      </c>
      <c r="T209" s="156">
        <f t="shared" si="28"/>
        <v>0</v>
      </c>
      <c r="AR209" s="157" t="s">
        <v>167</v>
      </c>
      <c r="AT209" s="157" t="s">
        <v>163</v>
      </c>
      <c r="AU209" s="157" t="s">
        <v>84</v>
      </c>
      <c r="AY209" s="13" t="s">
        <v>160</v>
      </c>
      <c r="BE209" s="158">
        <f t="shared" si="29"/>
        <v>0</v>
      </c>
      <c r="BF209" s="158">
        <f t="shared" si="30"/>
        <v>0</v>
      </c>
      <c r="BG209" s="158">
        <f t="shared" si="31"/>
        <v>0</v>
      </c>
      <c r="BH209" s="158">
        <f t="shared" si="32"/>
        <v>0</v>
      </c>
      <c r="BI209" s="158">
        <f t="shared" si="33"/>
        <v>0</v>
      </c>
      <c r="BJ209" s="13" t="s">
        <v>82</v>
      </c>
      <c r="BK209" s="158">
        <f t="shared" si="34"/>
        <v>0</v>
      </c>
      <c r="BL209" s="13" t="s">
        <v>167</v>
      </c>
      <c r="BM209" s="157" t="s">
        <v>996</v>
      </c>
    </row>
    <row r="210" spans="2:65" s="1" customFormat="1" ht="16.5" customHeight="1" x14ac:dyDescent="0.2">
      <c r="B210" s="28"/>
      <c r="C210" s="162" t="s">
        <v>361</v>
      </c>
      <c r="D210" s="162" t="s">
        <v>322</v>
      </c>
      <c r="E210" s="163" t="s">
        <v>997</v>
      </c>
      <c r="F210" s="164" t="s">
        <v>998</v>
      </c>
      <c r="G210" s="165" t="s">
        <v>171</v>
      </c>
      <c r="H210" s="166">
        <v>11.057</v>
      </c>
      <c r="I210" s="167"/>
      <c r="J210" s="168">
        <f t="shared" si="25"/>
        <v>0</v>
      </c>
      <c r="K210" s="169"/>
      <c r="L210" s="170"/>
      <c r="M210" s="171" t="s">
        <v>1</v>
      </c>
      <c r="N210" s="172" t="s">
        <v>40</v>
      </c>
      <c r="P210" s="155">
        <f t="shared" si="26"/>
        <v>0</v>
      </c>
      <c r="Q210" s="155">
        <v>3.0599999999999998E-3</v>
      </c>
      <c r="R210" s="155">
        <f t="shared" si="27"/>
        <v>3.3834419999999997E-2</v>
      </c>
      <c r="S210" s="155">
        <v>0</v>
      </c>
      <c r="T210" s="156">
        <f t="shared" si="28"/>
        <v>0</v>
      </c>
      <c r="AR210" s="157" t="s">
        <v>194</v>
      </c>
      <c r="AT210" s="157" t="s">
        <v>322</v>
      </c>
      <c r="AU210" s="157" t="s">
        <v>84</v>
      </c>
      <c r="AY210" s="13" t="s">
        <v>160</v>
      </c>
      <c r="BE210" s="158">
        <f t="shared" si="29"/>
        <v>0</v>
      </c>
      <c r="BF210" s="158">
        <f t="shared" si="30"/>
        <v>0</v>
      </c>
      <c r="BG210" s="158">
        <f t="shared" si="31"/>
        <v>0</v>
      </c>
      <c r="BH210" s="158">
        <f t="shared" si="32"/>
        <v>0</v>
      </c>
      <c r="BI210" s="158">
        <f t="shared" si="33"/>
        <v>0</v>
      </c>
      <c r="BJ210" s="13" t="s">
        <v>82</v>
      </c>
      <c r="BK210" s="158">
        <f t="shared" si="34"/>
        <v>0</v>
      </c>
      <c r="BL210" s="13" t="s">
        <v>167</v>
      </c>
      <c r="BM210" s="157" t="s">
        <v>999</v>
      </c>
    </row>
    <row r="211" spans="2:65" s="1" customFormat="1" ht="37.75" customHeight="1" x14ac:dyDescent="0.2">
      <c r="B211" s="28"/>
      <c r="C211" s="146" t="s">
        <v>365</v>
      </c>
      <c r="D211" s="146" t="s">
        <v>163</v>
      </c>
      <c r="E211" s="147" t="s">
        <v>1000</v>
      </c>
      <c r="F211" s="148" t="s">
        <v>1001</v>
      </c>
      <c r="G211" s="149" t="s">
        <v>171</v>
      </c>
      <c r="H211" s="150">
        <v>501.21</v>
      </c>
      <c r="I211" s="151"/>
      <c r="J211" s="152">
        <f t="shared" si="25"/>
        <v>0</v>
      </c>
      <c r="K211" s="153"/>
      <c r="L211" s="28"/>
      <c r="M211" s="154" t="s">
        <v>1</v>
      </c>
      <c r="N211" s="115" t="s">
        <v>40</v>
      </c>
      <c r="P211" s="155">
        <f t="shared" si="26"/>
        <v>0</v>
      </c>
      <c r="Q211" s="155">
        <v>8.0599999999999994E-5</v>
      </c>
      <c r="R211" s="155">
        <f t="shared" si="27"/>
        <v>4.0397525999999996E-2</v>
      </c>
      <c r="S211" s="155">
        <v>0</v>
      </c>
      <c r="T211" s="156">
        <f t="shared" si="28"/>
        <v>0</v>
      </c>
      <c r="AR211" s="157" t="s">
        <v>167</v>
      </c>
      <c r="AT211" s="157" t="s">
        <v>163</v>
      </c>
      <c r="AU211" s="157" t="s">
        <v>84</v>
      </c>
      <c r="AY211" s="13" t="s">
        <v>160</v>
      </c>
      <c r="BE211" s="158">
        <f t="shared" si="29"/>
        <v>0</v>
      </c>
      <c r="BF211" s="158">
        <f t="shared" si="30"/>
        <v>0</v>
      </c>
      <c r="BG211" s="158">
        <f t="shared" si="31"/>
        <v>0</v>
      </c>
      <c r="BH211" s="158">
        <f t="shared" si="32"/>
        <v>0</v>
      </c>
      <c r="BI211" s="158">
        <f t="shared" si="33"/>
        <v>0</v>
      </c>
      <c r="BJ211" s="13" t="s">
        <v>82</v>
      </c>
      <c r="BK211" s="158">
        <f t="shared" si="34"/>
        <v>0</v>
      </c>
      <c r="BL211" s="13" t="s">
        <v>167</v>
      </c>
      <c r="BM211" s="157" t="s">
        <v>1002</v>
      </c>
    </row>
    <row r="212" spans="2:65" s="1" customFormat="1" ht="24.15" customHeight="1" x14ac:dyDescent="0.2">
      <c r="B212" s="28"/>
      <c r="C212" s="146" t="s">
        <v>369</v>
      </c>
      <c r="D212" s="146" t="s">
        <v>163</v>
      </c>
      <c r="E212" s="147" t="s">
        <v>1003</v>
      </c>
      <c r="F212" s="148" t="s">
        <v>1004</v>
      </c>
      <c r="G212" s="149" t="s">
        <v>492</v>
      </c>
      <c r="H212" s="150">
        <v>72.34</v>
      </c>
      <c r="I212" s="151"/>
      <c r="J212" s="152">
        <f t="shared" si="25"/>
        <v>0</v>
      </c>
      <c r="K212" s="153"/>
      <c r="L212" s="28"/>
      <c r="M212" s="154" t="s">
        <v>1</v>
      </c>
      <c r="N212" s="115" t="s">
        <v>40</v>
      </c>
      <c r="P212" s="155">
        <f t="shared" si="26"/>
        <v>0</v>
      </c>
      <c r="Q212" s="155">
        <v>3.0000000000000001E-5</v>
      </c>
      <c r="R212" s="155">
        <f t="shared" si="27"/>
        <v>2.1702000000000002E-3</v>
      </c>
      <c r="S212" s="155">
        <v>0</v>
      </c>
      <c r="T212" s="156">
        <f t="shared" si="28"/>
        <v>0</v>
      </c>
      <c r="AR212" s="157" t="s">
        <v>167</v>
      </c>
      <c r="AT212" s="157" t="s">
        <v>163</v>
      </c>
      <c r="AU212" s="157" t="s">
        <v>84</v>
      </c>
      <c r="AY212" s="13" t="s">
        <v>160</v>
      </c>
      <c r="BE212" s="158">
        <f t="shared" si="29"/>
        <v>0</v>
      </c>
      <c r="BF212" s="158">
        <f t="shared" si="30"/>
        <v>0</v>
      </c>
      <c r="BG212" s="158">
        <f t="shared" si="31"/>
        <v>0</v>
      </c>
      <c r="BH212" s="158">
        <f t="shared" si="32"/>
        <v>0</v>
      </c>
      <c r="BI212" s="158">
        <f t="shared" si="33"/>
        <v>0</v>
      </c>
      <c r="BJ212" s="13" t="s">
        <v>82</v>
      </c>
      <c r="BK212" s="158">
        <f t="shared" si="34"/>
        <v>0</v>
      </c>
      <c r="BL212" s="13" t="s">
        <v>167</v>
      </c>
      <c r="BM212" s="157" t="s">
        <v>1005</v>
      </c>
    </row>
    <row r="213" spans="2:65" s="1" customFormat="1" ht="24.15" customHeight="1" x14ac:dyDescent="0.2">
      <c r="B213" s="28"/>
      <c r="C213" s="162" t="s">
        <v>690</v>
      </c>
      <c r="D213" s="162" t="s">
        <v>322</v>
      </c>
      <c r="E213" s="163" t="s">
        <v>1006</v>
      </c>
      <c r="F213" s="164" t="s">
        <v>1007</v>
      </c>
      <c r="G213" s="165" t="s">
        <v>492</v>
      </c>
      <c r="H213" s="166">
        <v>74.245999999999995</v>
      </c>
      <c r="I213" s="167"/>
      <c r="J213" s="168">
        <f t="shared" si="25"/>
        <v>0</v>
      </c>
      <c r="K213" s="169"/>
      <c r="L213" s="170"/>
      <c r="M213" s="171" t="s">
        <v>1</v>
      </c>
      <c r="N213" s="172" t="s">
        <v>40</v>
      </c>
      <c r="P213" s="155">
        <f t="shared" si="26"/>
        <v>0</v>
      </c>
      <c r="Q213" s="155">
        <v>5.9999999999999995E-4</v>
      </c>
      <c r="R213" s="155">
        <f t="shared" si="27"/>
        <v>4.4547599999999993E-2</v>
      </c>
      <c r="S213" s="155">
        <v>0</v>
      </c>
      <c r="T213" s="156">
        <f t="shared" si="28"/>
        <v>0</v>
      </c>
      <c r="AR213" s="157" t="s">
        <v>194</v>
      </c>
      <c r="AT213" s="157" t="s">
        <v>322</v>
      </c>
      <c r="AU213" s="157" t="s">
        <v>84</v>
      </c>
      <c r="AY213" s="13" t="s">
        <v>160</v>
      </c>
      <c r="BE213" s="158">
        <f t="shared" si="29"/>
        <v>0</v>
      </c>
      <c r="BF213" s="158">
        <f t="shared" si="30"/>
        <v>0</v>
      </c>
      <c r="BG213" s="158">
        <f t="shared" si="31"/>
        <v>0</v>
      </c>
      <c r="BH213" s="158">
        <f t="shared" si="32"/>
        <v>0</v>
      </c>
      <c r="BI213" s="158">
        <f t="shared" si="33"/>
        <v>0</v>
      </c>
      <c r="BJ213" s="13" t="s">
        <v>82</v>
      </c>
      <c r="BK213" s="158">
        <f t="shared" si="34"/>
        <v>0</v>
      </c>
      <c r="BL213" s="13" t="s">
        <v>167</v>
      </c>
      <c r="BM213" s="157" t="s">
        <v>1008</v>
      </c>
    </row>
    <row r="214" spans="2:65" s="1" customFormat="1" ht="24.15" customHeight="1" x14ac:dyDescent="0.2">
      <c r="B214" s="28"/>
      <c r="C214" s="162" t="s">
        <v>692</v>
      </c>
      <c r="D214" s="162" t="s">
        <v>322</v>
      </c>
      <c r="E214" s="163" t="s">
        <v>1009</v>
      </c>
      <c r="F214" s="164" t="s">
        <v>1010</v>
      </c>
      <c r="G214" s="165" t="s">
        <v>492</v>
      </c>
      <c r="H214" s="166">
        <v>1.712</v>
      </c>
      <c r="I214" s="167"/>
      <c r="J214" s="168">
        <f t="shared" si="25"/>
        <v>0</v>
      </c>
      <c r="K214" s="169"/>
      <c r="L214" s="170"/>
      <c r="M214" s="171" t="s">
        <v>1</v>
      </c>
      <c r="N214" s="172" t="s">
        <v>40</v>
      </c>
      <c r="P214" s="155">
        <f t="shared" si="26"/>
        <v>0</v>
      </c>
      <c r="Q214" s="155">
        <v>6.8000000000000005E-4</v>
      </c>
      <c r="R214" s="155">
        <f t="shared" si="27"/>
        <v>1.16416E-3</v>
      </c>
      <c r="S214" s="155">
        <v>0</v>
      </c>
      <c r="T214" s="156">
        <f t="shared" si="28"/>
        <v>0</v>
      </c>
      <c r="AR214" s="157" t="s">
        <v>194</v>
      </c>
      <c r="AT214" s="157" t="s">
        <v>322</v>
      </c>
      <c r="AU214" s="157" t="s">
        <v>84</v>
      </c>
      <c r="AY214" s="13" t="s">
        <v>160</v>
      </c>
      <c r="BE214" s="158">
        <f t="shared" si="29"/>
        <v>0</v>
      </c>
      <c r="BF214" s="158">
        <f t="shared" si="30"/>
        <v>0</v>
      </c>
      <c r="BG214" s="158">
        <f t="shared" si="31"/>
        <v>0</v>
      </c>
      <c r="BH214" s="158">
        <f t="shared" si="32"/>
        <v>0</v>
      </c>
      <c r="BI214" s="158">
        <f t="shared" si="33"/>
        <v>0</v>
      </c>
      <c r="BJ214" s="13" t="s">
        <v>82</v>
      </c>
      <c r="BK214" s="158">
        <f t="shared" si="34"/>
        <v>0</v>
      </c>
      <c r="BL214" s="13" t="s">
        <v>167</v>
      </c>
      <c r="BM214" s="157" t="s">
        <v>1011</v>
      </c>
    </row>
    <row r="215" spans="2:65" s="1" customFormat="1" ht="16.5" customHeight="1" x14ac:dyDescent="0.2">
      <c r="B215" s="28"/>
      <c r="C215" s="146" t="s">
        <v>694</v>
      </c>
      <c r="D215" s="146" t="s">
        <v>163</v>
      </c>
      <c r="E215" s="147" t="s">
        <v>1012</v>
      </c>
      <c r="F215" s="148" t="s">
        <v>1013</v>
      </c>
      <c r="G215" s="149" t="s">
        <v>492</v>
      </c>
      <c r="H215" s="150">
        <v>438.85599999999999</v>
      </c>
      <c r="I215" s="151"/>
      <c r="J215" s="152">
        <f t="shared" si="25"/>
        <v>0</v>
      </c>
      <c r="K215" s="153"/>
      <c r="L215" s="28"/>
      <c r="M215" s="154" t="s">
        <v>1</v>
      </c>
      <c r="N215" s="115" t="s">
        <v>40</v>
      </c>
      <c r="P215" s="155">
        <f t="shared" si="26"/>
        <v>0</v>
      </c>
      <c r="Q215" s="155">
        <v>0</v>
      </c>
      <c r="R215" s="155">
        <f t="shared" si="27"/>
        <v>0</v>
      </c>
      <c r="S215" s="155">
        <v>0</v>
      </c>
      <c r="T215" s="156">
        <f t="shared" si="28"/>
        <v>0</v>
      </c>
      <c r="AR215" s="157" t="s">
        <v>167</v>
      </c>
      <c r="AT215" s="157" t="s">
        <v>163</v>
      </c>
      <c r="AU215" s="157" t="s">
        <v>84</v>
      </c>
      <c r="AY215" s="13" t="s">
        <v>160</v>
      </c>
      <c r="BE215" s="158">
        <f t="shared" si="29"/>
        <v>0</v>
      </c>
      <c r="BF215" s="158">
        <f t="shared" si="30"/>
        <v>0</v>
      </c>
      <c r="BG215" s="158">
        <f t="shared" si="31"/>
        <v>0</v>
      </c>
      <c r="BH215" s="158">
        <f t="shared" si="32"/>
        <v>0</v>
      </c>
      <c r="BI215" s="158">
        <f t="shared" si="33"/>
        <v>0</v>
      </c>
      <c r="BJ215" s="13" t="s">
        <v>82</v>
      </c>
      <c r="BK215" s="158">
        <f t="shared" si="34"/>
        <v>0</v>
      </c>
      <c r="BL215" s="13" t="s">
        <v>167</v>
      </c>
      <c r="BM215" s="157" t="s">
        <v>1014</v>
      </c>
    </row>
    <row r="216" spans="2:65" s="1" customFormat="1" ht="24.15" customHeight="1" x14ac:dyDescent="0.2">
      <c r="B216" s="28"/>
      <c r="C216" s="162" t="s">
        <v>696</v>
      </c>
      <c r="D216" s="162" t="s">
        <v>322</v>
      </c>
      <c r="E216" s="163" t="s">
        <v>1015</v>
      </c>
      <c r="F216" s="164" t="s">
        <v>1016</v>
      </c>
      <c r="G216" s="165" t="s">
        <v>492</v>
      </c>
      <c r="H216" s="166">
        <v>205.274</v>
      </c>
      <c r="I216" s="167"/>
      <c r="J216" s="168">
        <f t="shared" si="25"/>
        <v>0</v>
      </c>
      <c r="K216" s="169"/>
      <c r="L216" s="170"/>
      <c r="M216" s="171" t="s">
        <v>1</v>
      </c>
      <c r="N216" s="172" t="s">
        <v>40</v>
      </c>
      <c r="P216" s="155">
        <f t="shared" si="26"/>
        <v>0</v>
      </c>
      <c r="Q216" s="155">
        <v>1E-4</v>
      </c>
      <c r="R216" s="155">
        <f t="shared" si="27"/>
        <v>2.0527400000000001E-2</v>
      </c>
      <c r="S216" s="155">
        <v>0</v>
      </c>
      <c r="T216" s="156">
        <f t="shared" si="28"/>
        <v>0</v>
      </c>
      <c r="AR216" s="157" t="s">
        <v>194</v>
      </c>
      <c r="AT216" s="157" t="s">
        <v>322</v>
      </c>
      <c r="AU216" s="157" t="s">
        <v>84</v>
      </c>
      <c r="AY216" s="13" t="s">
        <v>160</v>
      </c>
      <c r="BE216" s="158">
        <f t="shared" si="29"/>
        <v>0</v>
      </c>
      <c r="BF216" s="158">
        <f t="shared" si="30"/>
        <v>0</v>
      </c>
      <c r="BG216" s="158">
        <f t="shared" si="31"/>
        <v>0</v>
      </c>
      <c r="BH216" s="158">
        <f t="shared" si="32"/>
        <v>0</v>
      </c>
      <c r="BI216" s="158">
        <f t="shared" si="33"/>
        <v>0</v>
      </c>
      <c r="BJ216" s="13" t="s">
        <v>82</v>
      </c>
      <c r="BK216" s="158">
        <f t="shared" si="34"/>
        <v>0</v>
      </c>
      <c r="BL216" s="13" t="s">
        <v>167</v>
      </c>
      <c r="BM216" s="157" t="s">
        <v>1017</v>
      </c>
    </row>
    <row r="217" spans="2:65" s="1" customFormat="1" ht="24.15" customHeight="1" x14ac:dyDescent="0.2">
      <c r="B217" s="28"/>
      <c r="C217" s="162" t="s">
        <v>698</v>
      </c>
      <c r="D217" s="162" t="s">
        <v>322</v>
      </c>
      <c r="E217" s="163" t="s">
        <v>1018</v>
      </c>
      <c r="F217" s="164" t="s">
        <v>1019</v>
      </c>
      <c r="G217" s="165" t="s">
        <v>492</v>
      </c>
      <c r="H217" s="166">
        <v>157.5</v>
      </c>
      <c r="I217" s="167"/>
      <c r="J217" s="168">
        <f t="shared" si="25"/>
        <v>0</v>
      </c>
      <c r="K217" s="169"/>
      <c r="L217" s="170"/>
      <c r="M217" s="171" t="s">
        <v>1</v>
      </c>
      <c r="N217" s="172" t="s">
        <v>40</v>
      </c>
      <c r="P217" s="155">
        <f t="shared" si="26"/>
        <v>0</v>
      </c>
      <c r="Q217" s="155">
        <v>4.0000000000000003E-5</v>
      </c>
      <c r="R217" s="155">
        <f t="shared" si="27"/>
        <v>6.3000000000000009E-3</v>
      </c>
      <c r="S217" s="155">
        <v>0</v>
      </c>
      <c r="T217" s="156">
        <f t="shared" si="28"/>
        <v>0</v>
      </c>
      <c r="AR217" s="157" t="s">
        <v>194</v>
      </c>
      <c r="AT217" s="157" t="s">
        <v>322</v>
      </c>
      <c r="AU217" s="157" t="s">
        <v>84</v>
      </c>
      <c r="AY217" s="13" t="s">
        <v>160</v>
      </c>
      <c r="BE217" s="158">
        <f t="shared" si="29"/>
        <v>0</v>
      </c>
      <c r="BF217" s="158">
        <f t="shared" si="30"/>
        <v>0</v>
      </c>
      <c r="BG217" s="158">
        <f t="shared" si="31"/>
        <v>0</v>
      </c>
      <c r="BH217" s="158">
        <f t="shared" si="32"/>
        <v>0</v>
      </c>
      <c r="BI217" s="158">
        <f t="shared" si="33"/>
        <v>0</v>
      </c>
      <c r="BJ217" s="13" t="s">
        <v>82</v>
      </c>
      <c r="BK217" s="158">
        <f t="shared" si="34"/>
        <v>0</v>
      </c>
      <c r="BL217" s="13" t="s">
        <v>167</v>
      </c>
      <c r="BM217" s="157" t="s">
        <v>1020</v>
      </c>
    </row>
    <row r="218" spans="2:65" s="1" customFormat="1" ht="24.15" customHeight="1" x14ac:dyDescent="0.2">
      <c r="B218" s="28"/>
      <c r="C218" s="162" t="s">
        <v>700</v>
      </c>
      <c r="D218" s="162" t="s">
        <v>322</v>
      </c>
      <c r="E218" s="163" t="s">
        <v>1021</v>
      </c>
      <c r="F218" s="164" t="s">
        <v>1022</v>
      </c>
      <c r="G218" s="165" t="s">
        <v>492</v>
      </c>
      <c r="H218" s="166">
        <v>38.040999999999997</v>
      </c>
      <c r="I218" s="167"/>
      <c r="J218" s="168">
        <f t="shared" si="25"/>
        <v>0</v>
      </c>
      <c r="K218" s="169"/>
      <c r="L218" s="170"/>
      <c r="M218" s="171" t="s">
        <v>1</v>
      </c>
      <c r="N218" s="172" t="s">
        <v>40</v>
      </c>
      <c r="P218" s="155">
        <f t="shared" si="26"/>
        <v>0</v>
      </c>
      <c r="Q218" s="155">
        <v>2.9999999999999997E-4</v>
      </c>
      <c r="R218" s="155">
        <f t="shared" si="27"/>
        <v>1.1412299999999998E-2</v>
      </c>
      <c r="S218" s="155">
        <v>0</v>
      </c>
      <c r="T218" s="156">
        <f t="shared" si="28"/>
        <v>0</v>
      </c>
      <c r="AR218" s="157" t="s">
        <v>194</v>
      </c>
      <c r="AT218" s="157" t="s">
        <v>322</v>
      </c>
      <c r="AU218" s="157" t="s">
        <v>84</v>
      </c>
      <c r="AY218" s="13" t="s">
        <v>160</v>
      </c>
      <c r="BE218" s="158">
        <f t="shared" si="29"/>
        <v>0</v>
      </c>
      <c r="BF218" s="158">
        <f t="shared" si="30"/>
        <v>0</v>
      </c>
      <c r="BG218" s="158">
        <f t="shared" si="31"/>
        <v>0</v>
      </c>
      <c r="BH218" s="158">
        <f t="shared" si="32"/>
        <v>0</v>
      </c>
      <c r="BI218" s="158">
        <f t="shared" si="33"/>
        <v>0</v>
      </c>
      <c r="BJ218" s="13" t="s">
        <v>82</v>
      </c>
      <c r="BK218" s="158">
        <f t="shared" si="34"/>
        <v>0</v>
      </c>
      <c r="BL218" s="13" t="s">
        <v>167</v>
      </c>
      <c r="BM218" s="157" t="s">
        <v>1023</v>
      </c>
    </row>
    <row r="219" spans="2:65" s="1" customFormat="1" ht="16.5" customHeight="1" x14ac:dyDescent="0.2">
      <c r="B219" s="28"/>
      <c r="C219" s="162" t="s">
        <v>702</v>
      </c>
      <c r="D219" s="162" t="s">
        <v>322</v>
      </c>
      <c r="E219" s="163" t="s">
        <v>1024</v>
      </c>
      <c r="F219" s="164" t="s">
        <v>1025</v>
      </c>
      <c r="G219" s="165" t="s">
        <v>492</v>
      </c>
      <c r="H219" s="166">
        <v>38.040999999999997</v>
      </c>
      <c r="I219" s="167"/>
      <c r="J219" s="168">
        <f t="shared" si="25"/>
        <v>0</v>
      </c>
      <c r="K219" s="169"/>
      <c r="L219" s="170"/>
      <c r="M219" s="171" t="s">
        <v>1</v>
      </c>
      <c r="N219" s="172" t="s">
        <v>40</v>
      </c>
      <c r="P219" s="155">
        <f t="shared" si="26"/>
        <v>0</v>
      </c>
      <c r="Q219" s="155">
        <v>1E-4</v>
      </c>
      <c r="R219" s="155">
        <f t="shared" si="27"/>
        <v>3.8040999999999999E-3</v>
      </c>
      <c r="S219" s="155">
        <v>0</v>
      </c>
      <c r="T219" s="156">
        <f t="shared" si="28"/>
        <v>0</v>
      </c>
      <c r="AR219" s="157" t="s">
        <v>194</v>
      </c>
      <c r="AT219" s="157" t="s">
        <v>322</v>
      </c>
      <c r="AU219" s="157" t="s">
        <v>84</v>
      </c>
      <c r="AY219" s="13" t="s">
        <v>160</v>
      </c>
      <c r="BE219" s="158">
        <f t="shared" si="29"/>
        <v>0</v>
      </c>
      <c r="BF219" s="158">
        <f t="shared" si="30"/>
        <v>0</v>
      </c>
      <c r="BG219" s="158">
        <f t="shared" si="31"/>
        <v>0</v>
      </c>
      <c r="BH219" s="158">
        <f t="shared" si="32"/>
        <v>0</v>
      </c>
      <c r="BI219" s="158">
        <f t="shared" si="33"/>
        <v>0</v>
      </c>
      <c r="BJ219" s="13" t="s">
        <v>82</v>
      </c>
      <c r="BK219" s="158">
        <f t="shared" si="34"/>
        <v>0</v>
      </c>
      <c r="BL219" s="13" t="s">
        <v>167</v>
      </c>
      <c r="BM219" s="157" t="s">
        <v>1026</v>
      </c>
    </row>
    <row r="220" spans="2:65" s="1" customFormat="1" ht="24.15" customHeight="1" x14ac:dyDescent="0.2">
      <c r="B220" s="28"/>
      <c r="C220" s="146" t="s">
        <v>704</v>
      </c>
      <c r="D220" s="146" t="s">
        <v>163</v>
      </c>
      <c r="E220" s="147" t="s">
        <v>1027</v>
      </c>
      <c r="F220" s="148" t="s">
        <v>1028</v>
      </c>
      <c r="G220" s="149" t="s">
        <v>171</v>
      </c>
      <c r="H220" s="150">
        <v>501.21</v>
      </c>
      <c r="I220" s="151"/>
      <c r="J220" s="152">
        <f t="shared" si="25"/>
        <v>0</v>
      </c>
      <c r="K220" s="153"/>
      <c r="L220" s="28"/>
      <c r="M220" s="154" t="s">
        <v>1</v>
      </c>
      <c r="N220" s="115" t="s">
        <v>40</v>
      </c>
      <c r="P220" s="155">
        <f t="shared" si="26"/>
        <v>0</v>
      </c>
      <c r="Q220" s="155">
        <v>1.146E-2</v>
      </c>
      <c r="R220" s="155">
        <f t="shared" si="27"/>
        <v>5.7438665999999996</v>
      </c>
      <c r="S220" s="155">
        <v>0</v>
      </c>
      <c r="T220" s="156">
        <f t="shared" si="28"/>
        <v>0</v>
      </c>
      <c r="AR220" s="157" t="s">
        <v>167</v>
      </c>
      <c r="AT220" s="157" t="s">
        <v>163</v>
      </c>
      <c r="AU220" s="157" t="s">
        <v>84</v>
      </c>
      <c r="AY220" s="13" t="s">
        <v>160</v>
      </c>
      <c r="BE220" s="158">
        <f t="shared" si="29"/>
        <v>0</v>
      </c>
      <c r="BF220" s="158">
        <f t="shared" si="30"/>
        <v>0</v>
      </c>
      <c r="BG220" s="158">
        <f t="shared" si="31"/>
        <v>0</v>
      </c>
      <c r="BH220" s="158">
        <f t="shared" si="32"/>
        <v>0</v>
      </c>
      <c r="BI220" s="158">
        <f t="shared" si="33"/>
        <v>0</v>
      </c>
      <c r="BJ220" s="13" t="s">
        <v>82</v>
      </c>
      <c r="BK220" s="158">
        <f t="shared" si="34"/>
        <v>0</v>
      </c>
      <c r="BL220" s="13" t="s">
        <v>167</v>
      </c>
      <c r="BM220" s="157" t="s">
        <v>1029</v>
      </c>
    </row>
    <row r="221" spans="2:65" s="1" customFormat="1" ht="24.15" customHeight="1" x14ac:dyDescent="0.2">
      <c r="B221" s="28"/>
      <c r="C221" s="146" t="s">
        <v>706</v>
      </c>
      <c r="D221" s="146" t="s">
        <v>163</v>
      </c>
      <c r="E221" s="147" t="s">
        <v>1030</v>
      </c>
      <c r="F221" s="148" t="s">
        <v>1031</v>
      </c>
      <c r="G221" s="149" t="s">
        <v>171</v>
      </c>
      <c r="H221" s="150">
        <v>72.429000000000002</v>
      </c>
      <c r="I221" s="151"/>
      <c r="J221" s="152">
        <f t="shared" si="25"/>
        <v>0</v>
      </c>
      <c r="K221" s="153"/>
      <c r="L221" s="28"/>
      <c r="M221" s="154" t="s">
        <v>1</v>
      </c>
      <c r="N221" s="115" t="s">
        <v>40</v>
      </c>
      <c r="P221" s="155">
        <f t="shared" si="26"/>
        <v>0</v>
      </c>
      <c r="Q221" s="155">
        <v>5.7000000000000002E-3</v>
      </c>
      <c r="R221" s="155">
        <f t="shared" si="27"/>
        <v>0.41284530000000003</v>
      </c>
      <c r="S221" s="155">
        <v>0</v>
      </c>
      <c r="T221" s="156">
        <f t="shared" si="28"/>
        <v>0</v>
      </c>
      <c r="AR221" s="157" t="s">
        <v>167</v>
      </c>
      <c r="AT221" s="157" t="s">
        <v>163</v>
      </c>
      <c r="AU221" s="157" t="s">
        <v>84</v>
      </c>
      <c r="AY221" s="13" t="s">
        <v>160</v>
      </c>
      <c r="BE221" s="158">
        <f t="shared" si="29"/>
        <v>0</v>
      </c>
      <c r="BF221" s="158">
        <f t="shared" si="30"/>
        <v>0</v>
      </c>
      <c r="BG221" s="158">
        <f t="shared" si="31"/>
        <v>0</v>
      </c>
      <c r="BH221" s="158">
        <f t="shared" si="32"/>
        <v>0</v>
      </c>
      <c r="BI221" s="158">
        <f t="shared" si="33"/>
        <v>0</v>
      </c>
      <c r="BJ221" s="13" t="s">
        <v>82</v>
      </c>
      <c r="BK221" s="158">
        <f t="shared" si="34"/>
        <v>0</v>
      </c>
      <c r="BL221" s="13" t="s">
        <v>167</v>
      </c>
      <c r="BM221" s="157" t="s">
        <v>1032</v>
      </c>
    </row>
    <row r="222" spans="2:65" s="1" customFormat="1" ht="24.15" customHeight="1" x14ac:dyDescent="0.2">
      <c r="B222" s="28"/>
      <c r="C222" s="146" t="s">
        <v>708</v>
      </c>
      <c r="D222" s="146" t="s">
        <v>163</v>
      </c>
      <c r="E222" s="147" t="s">
        <v>1033</v>
      </c>
      <c r="F222" s="148" t="s">
        <v>1034</v>
      </c>
      <c r="G222" s="149" t="s">
        <v>171</v>
      </c>
      <c r="H222" s="150">
        <v>463.96</v>
      </c>
      <c r="I222" s="151"/>
      <c r="J222" s="152">
        <f t="shared" si="25"/>
        <v>0</v>
      </c>
      <c r="K222" s="153"/>
      <c r="L222" s="28"/>
      <c r="M222" s="154" t="s">
        <v>1</v>
      </c>
      <c r="N222" s="115" t="s">
        <v>40</v>
      </c>
      <c r="P222" s="155">
        <f t="shared" si="26"/>
        <v>0</v>
      </c>
      <c r="Q222" s="155">
        <v>2.8500000000000001E-3</v>
      </c>
      <c r="R222" s="155">
        <f t="shared" si="27"/>
        <v>1.3222860000000001</v>
      </c>
      <c r="S222" s="155">
        <v>0</v>
      </c>
      <c r="T222" s="156">
        <f t="shared" si="28"/>
        <v>0</v>
      </c>
      <c r="AR222" s="157" t="s">
        <v>167</v>
      </c>
      <c r="AT222" s="157" t="s">
        <v>163</v>
      </c>
      <c r="AU222" s="157" t="s">
        <v>84</v>
      </c>
      <c r="AY222" s="13" t="s">
        <v>160</v>
      </c>
      <c r="BE222" s="158">
        <f t="shared" si="29"/>
        <v>0</v>
      </c>
      <c r="BF222" s="158">
        <f t="shared" si="30"/>
        <v>0</v>
      </c>
      <c r="BG222" s="158">
        <f t="shared" si="31"/>
        <v>0</v>
      </c>
      <c r="BH222" s="158">
        <f t="shared" si="32"/>
        <v>0</v>
      </c>
      <c r="BI222" s="158">
        <f t="shared" si="33"/>
        <v>0</v>
      </c>
      <c r="BJ222" s="13" t="s">
        <v>82</v>
      </c>
      <c r="BK222" s="158">
        <f t="shared" si="34"/>
        <v>0</v>
      </c>
      <c r="BL222" s="13" t="s">
        <v>167</v>
      </c>
      <c r="BM222" s="157" t="s">
        <v>1035</v>
      </c>
    </row>
    <row r="223" spans="2:65" s="1" customFormat="1" ht="24.15" customHeight="1" x14ac:dyDescent="0.2">
      <c r="B223" s="28"/>
      <c r="C223" s="146" t="s">
        <v>710</v>
      </c>
      <c r="D223" s="146" t="s">
        <v>163</v>
      </c>
      <c r="E223" s="147" t="s">
        <v>1036</v>
      </c>
      <c r="F223" s="148" t="s">
        <v>1037</v>
      </c>
      <c r="G223" s="149" t="s">
        <v>171</v>
      </c>
      <c r="H223" s="150">
        <v>65.335999999999999</v>
      </c>
      <c r="I223" s="151"/>
      <c r="J223" s="152">
        <f t="shared" si="25"/>
        <v>0</v>
      </c>
      <c r="K223" s="153"/>
      <c r="L223" s="28"/>
      <c r="M223" s="154" t="s">
        <v>1</v>
      </c>
      <c r="N223" s="115" t="s">
        <v>40</v>
      </c>
      <c r="P223" s="155">
        <f t="shared" si="26"/>
        <v>0</v>
      </c>
      <c r="Q223" s="155">
        <v>0</v>
      </c>
      <c r="R223" s="155">
        <f t="shared" si="27"/>
        <v>0</v>
      </c>
      <c r="S223" s="155">
        <v>0</v>
      </c>
      <c r="T223" s="156">
        <f t="shared" si="28"/>
        <v>0</v>
      </c>
      <c r="AR223" s="157" t="s">
        <v>167</v>
      </c>
      <c r="AT223" s="157" t="s">
        <v>163</v>
      </c>
      <c r="AU223" s="157" t="s">
        <v>84</v>
      </c>
      <c r="AY223" s="13" t="s">
        <v>160</v>
      </c>
      <c r="BE223" s="158">
        <f t="shared" si="29"/>
        <v>0</v>
      </c>
      <c r="BF223" s="158">
        <f t="shared" si="30"/>
        <v>0</v>
      </c>
      <c r="BG223" s="158">
        <f t="shared" si="31"/>
        <v>0</v>
      </c>
      <c r="BH223" s="158">
        <f t="shared" si="32"/>
        <v>0</v>
      </c>
      <c r="BI223" s="158">
        <f t="shared" si="33"/>
        <v>0</v>
      </c>
      <c r="BJ223" s="13" t="s">
        <v>82</v>
      </c>
      <c r="BK223" s="158">
        <f t="shared" si="34"/>
        <v>0</v>
      </c>
      <c r="BL223" s="13" t="s">
        <v>167</v>
      </c>
      <c r="BM223" s="157" t="s">
        <v>1038</v>
      </c>
    </row>
    <row r="224" spans="2:65" s="1" customFormat="1" ht="16.5" customHeight="1" x14ac:dyDescent="0.2">
      <c r="B224" s="28"/>
      <c r="C224" s="146" t="s">
        <v>712</v>
      </c>
      <c r="D224" s="146" t="s">
        <v>163</v>
      </c>
      <c r="E224" s="147" t="s">
        <v>1039</v>
      </c>
      <c r="F224" s="148" t="s">
        <v>1040</v>
      </c>
      <c r="G224" s="149" t="s">
        <v>171</v>
      </c>
      <c r="H224" s="150">
        <v>501.21</v>
      </c>
      <c r="I224" s="151"/>
      <c r="J224" s="152">
        <f t="shared" si="25"/>
        <v>0</v>
      </c>
      <c r="K224" s="153"/>
      <c r="L224" s="28"/>
      <c r="M224" s="154" t="s">
        <v>1</v>
      </c>
      <c r="N224" s="115" t="s">
        <v>40</v>
      </c>
      <c r="P224" s="155">
        <f t="shared" si="26"/>
        <v>0</v>
      </c>
      <c r="Q224" s="155">
        <v>0</v>
      </c>
      <c r="R224" s="155">
        <f t="shared" si="27"/>
        <v>0</v>
      </c>
      <c r="S224" s="155">
        <v>0</v>
      </c>
      <c r="T224" s="156">
        <f t="shared" si="28"/>
        <v>0</v>
      </c>
      <c r="AR224" s="157" t="s">
        <v>167</v>
      </c>
      <c r="AT224" s="157" t="s">
        <v>163</v>
      </c>
      <c r="AU224" s="157" t="s">
        <v>84</v>
      </c>
      <c r="AY224" s="13" t="s">
        <v>160</v>
      </c>
      <c r="BE224" s="158">
        <f t="shared" si="29"/>
        <v>0</v>
      </c>
      <c r="BF224" s="158">
        <f t="shared" si="30"/>
        <v>0</v>
      </c>
      <c r="BG224" s="158">
        <f t="shared" si="31"/>
        <v>0</v>
      </c>
      <c r="BH224" s="158">
        <f t="shared" si="32"/>
        <v>0</v>
      </c>
      <c r="BI224" s="158">
        <f t="shared" si="33"/>
        <v>0</v>
      </c>
      <c r="BJ224" s="13" t="s">
        <v>82</v>
      </c>
      <c r="BK224" s="158">
        <f t="shared" si="34"/>
        <v>0</v>
      </c>
      <c r="BL224" s="13" t="s">
        <v>167</v>
      </c>
      <c r="BM224" s="157" t="s">
        <v>1041</v>
      </c>
    </row>
    <row r="225" spans="2:65" s="1" customFormat="1" ht="24.15" customHeight="1" x14ac:dyDescent="0.2">
      <c r="B225" s="28"/>
      <c r="C225" s="146" t="s">
        <v>714</v>
      </c>
      <c r="D225" s="146" t="s">
        <v>163</v>
      </c>
      <c r="E225" s="147" t="s">
        <v>1042</v>
      </c>
      <c r="F225" s="148" t="s">
        <v>1043</v>
      </c>
      <c r="G225" s="149" t="s">
        <v>171</v>
      </c>
      <c r="H225" s="150">
        <v>32.33</v>
      </c>
      <c r="I225" s="151"/>
      <c r="J225" s="152">
        <f t="shared" si="25"/>
        <v>0</v>
      </c>
      <c r="K225" s="153"/>
      <c r="L225" s="28"/>
      <c r="M225" s="154" t="s">
        <v>1</v>
      </c>
      <c r="N225" s="115" t="s">
        <v>40</v>
      </c>
      <c r="P225" s="155">
        <f t="shared" si="26"/>
        <v>0</v>
      </c>
      <c r="Q225" s="155">
        <v>0</v>
      </c>
      <c r="R225" s="155">
        <f t="shared" si="27"/>
        <v>0</v>
      </c>
      <c r="S225" s="155">
        <v>0</v>
      </c>
      <c r="T225" s="156">
        <f t="shared" si="28"/>
        <v>0</v>
      </c>
      <c r="AR225" s="157" t="s">
        <v>167</v>
      </c>
      <c r="AT225" s="157" t="s">
        <v>163</v>
      </c>
      <c r="AU225" s="157" t="s">
        <v>84</v>
      </c>
      <c r="AY225" s="13" t="s">
        <v>160</v>
      </c>
      <c r="BE225" s="158">
        <f t="shared" si="29"/>
        <v>0</v>
      </c>
      <c r="BF225" s="158">
        <f t="shared" si="30"/>
        <v>0</v>
      </c>
      <c r="BG225" s="158">
        <f t="shared" si="31"/>
        <v>0</v>
      </c>
      <c r="BH225" s="158">
        <f t="shared" si="32"/>
        <v>0</v>
      </c>
      <c r="BI225" s="158">
        <f t="shared" si="33"/>
        <v>0</v>
      </c>
      <c r="BJ225" s="13" t="s">
        <v>82</v>
      </c>
      <c r="BK225" s="158">
        <f t="shared" si="34"/>
        <v>0</v>
      </c>
      <c r="BL225" s="13" t="s">
        <v>167</v>
      </c>
      <c r="BM225" s="157" t="s">
        <v>1044</v>
      </c>
    </row>
    <row r="226" spans="2:65" s="1" customFormat="1" ht="33" customHeight="1" x14ac:dyDescent="0.2">
      <c r="B226" s="28"/>
      <c r="C226" s="146" t="s">
        <v>716</v>
      </c>
      <c r="D226" s="146" t="s">
        <v>163</v>
      </c>
      <c r="E226" s="147" t="s">
        <v>207</v>
      </c>
      <c r="F226" s="148" t="s">
        <v>208</v>
      </c>
      <c r="G226" s="149" t="s">
        <v>209</v>
      </c>
      <c r="H226" s="150">
        <v>0.125</v>
      </c>
      <c r="I226" s="151"/>
      <c r="J226" s="152">
        <f t="shared" si="25"/>
        <v>0</v>
      </c>
      <c r="K226" s="153"/>
      <c r="L226" s="28"/>
      <c r="M226" s="154" t="s">
        <v>1</v>
      </c>
      <c r="N226" s="115" t="s">
        <v>40</v>
      </c>
      <c r="P226" s="155">
        <f t="shared" si="26"/>
        <v>0</v>
      </c>
      <c r="Q226" s="155">
        <v>2.3010199999999998</v>
      </c>
      <c r="R226" s="155">
        <f t="shared" si="27"/>
        <v>0.28762749999999998</v>
      </c>
      <c r="S226" s="155">
        <v>0</v>
      </c>
      <c r="T226" s="156">
        <f t="shared" si="28"/>
        <v>0</v>
      </c>
      <c r="AR226" s="157" t="s">
        <v>167</v>
      </c>
      <c r="AT226" s="157" t="s">
        <v>163</v>
      </c>
      <c r="AU226" s="157" t="s">
        <v>84</v>
      </c>
      <c r="AY226" s="13" t="s">
        <v>160</v>
      </c>
      <c r="BE226" s="158">
        <f t="shared" si="29"/>
        <v>0</v>
      </c>
      <c r="BF226" s="158">
        <f t="shared" si="30"/>
        <v>0</v>
      </c>
      <c r="BG226" s="158">
        <f t="shared" si="31"/>
        <v>0</v>
      </c>
      <c r="BH226" s="158">
        <f t="shared" si="32"/>
        <v>0</v>
      </c>
      <c r="BI226" s="158">
        <f t="shared" si="33"/>
        <v>0</v>
      </c>
      <c r="BJ226" s="13" t="s">
        <v>82</v>
      </c>
      <c r="BK226" s="158">
        <f t="shared" si="34"/>
        <v>0</v>
      </c>
      <c r="BL226" s="13" t="s">
        <v>167</v>
      </c>
      <c r="BM226" s="157" t="s">
        <v>1045</v>
      </c>
    </row>
    <row r="227" spans="2:65" s="1" customFormat="1" ht="33" customHeight="1" x14ac:dyDescent="0.2">
      <c r="B227" s="28"/>
      <c r="C227" s="146" t="s">
        <v>718</v>
      </c>
      <c r="D227" s="146" t="s">
        <v>163</v>
      </c>
      <c r="E227" s="147" t="s">
        <v>212</v>
      </c>
      <c r="F227" s="148" t="s">
        <v>213</v>
      </c>
      <c r="G227" s="149" t="s">
        <v>209</v>
      </c>
      <c r="H227" s="150">
        <v>0.125</v>
      </c>
      <c r="I227" s="151"/>
      <c r="J227" s="152">
        <f t="shared" si="25"/>
        <v>0</v>
      </c>
      <c r="K227" s="153"/>
      <c r="L227" s="28"/>
      <c r="M227" s="154" t="s">
        <v>1</v>
      </c>
      <c r="N227" s="115" t="s">
        <v>40</v>
      </c>
      <c r="P227" s="155">
        <f t="shared" si="26"/>
        <v>0</v>
      </c>
      <c r="Q227" s="155">
        <v>0</v>
      </c>
      <c r="R227" s="155">
        <f t="shared" si="27"/>
        <v>0</v>
      </c>
      <c r="S227" s="155">
        <v>0</v>
      </c>
      <c r="T227" s="156">
        <f t="shared" si="28"/>
        <v>0</v>
      </c>
      <c r="AR227" s="157" t="s">
        <v>167</v>
      </c>
      <c r="AT227" s="157" t="s">
        <v>163</v>
      </c>
      <c r="AU227" s="157" t="s">
        <v>84</v>
      </c>
      <c r="AY227" s="13" t="s">
        <v>160</v>
      </c>
      <c r="BE227" s="158">
        <f t="shared" si="29"/>
        <v>0</v>
      </c>
      <c r="BF227" s="158">
        <f t="shared" si="30"/>
        <v>0</v>
      </c>
      <c r="BG227" s="158">
        <f t="shared" si="31"/>
        <v>0</v>
      </c>
      <c r="BH227" s="158">
        <f t="shared" si="32"/>
        <v>0</v>
      </c>
      <c r="BI227" s="158">
        <f t="shared" si="33"/>
        <v>0</v>
      </c>
      <c r="BJ227" s="13" t="s">
        <v>82</v>
      </c>
      <c r="BK227" s="158">
        <f t="shared" si="34"/>
        <v>0</v>
      </c>
      <c r="BL227" s="13" t="s">
        <v>167</v>
      </c>
      <c r="BM227" s="157" t="s">
        <v>1046</v>
      </c>
    </row>
    <row r="228" spans="2:65" s="1" customFormat="1" ht="24.15" customHeight="1" x14ac:dyDescent="0.2">
      <c r="B228" s="28"/>
      <c r="C228" s="146" t="s">
        <v>720</v>
      </c>
      <c r="D228" s="146" t="s">
        <v>163</v>
      </c>
      <c r="E228" s="147" t="s">
        <v>1047</v>
      </c>
      <c r="F228" s="148" t="s">
        <v>1048</v>
      </c>
      <c r="G228" s="149" t="s">
        <v>209</v>
      </c>
      <c r="H228" s="150">
        <v>0.125</v>
      </c>
      <c r="I228" s="151"/>
      <c r="J228" s="152">
        <f t="shared" si="25"/>
        <v>0</v>
      </c>
      <c r="K228" s="153"/>
      <c r="L228" s="28"/>
      <c r="M228" s="154" t="s">
        <v>1</v>
      </c>
      <c r="N228" s="115" t="s">
        <v>40</v>
      </c>
      <c r="P228" s="155">
        <f t="shared" si="26"/>
        <v>0</v>
      </c>
      <c r="Q228" s="155">
        <v>0</v>
      </c>
      <c r="R228" s="155">
        <f t="shared" si="27"/>
        <v>0</v>
      </c>
      <c r="S228" s="155">
        <v>0</v>
      </c>
      <c r="T228" s="156">
        <f t="shared" si="28"/>
        <v>0</v>
      </c>
      <c r="AR228" s="157" t="s">
        <v>167</v>
      </c>
      <c r="AT228" s="157" t="s">
        <v>163</v>
      </c>
      <c r="AU228" s="157" t="s">
        <v>84</v>
      </c>
      <c r="AY228" s="13" t="s">
        <v>160</v>
      </c>
      <c r="BE228" s="158">
        <f t="shared" si="29"/>
        <v>0</v>
      </c>
      <c r="BF228" s="158">
        <f t="shared" si="30"/>
        <v>0</v>
      </c>
      <c r="BG228" s="158">
        <f t="shared" si="31"/>
        <v>0</v>
      </c>
      <c r="BH228" s="158">
        <f t="shared" si="32"/>
        <v>0</v>
      </c>
      <c r="BI228" s="158">
        <f t="shared" si="33"/>
        <v>0</v>
      </c>
      <c r="BJ228" s="13" t="s">
        <v>82</v>
      </c>
      <c r="BK228" s="158">
        <f t="shared" si="34"/>
        <v>0</v>
      </c>
      <c r="BL228" s="13" t="s">
        <v>167</v>
      </c>
      <c r="BM228" s="157" t="s">
        <v>1049</v>
      </c>
    </row>
    <row r="229" spans="2:65" s="1" customFormat="1" ht="16.5" customHeight="1" x14ac:dyDescent="0.2">
      <c r="B229" s="28"/>
      <c r="C229" s="146" t="s">
        <v>722</v>
      </c>
      <c r="D229" s="146" t="s">
        <v>163</v>
      </c>
      <c r="E229" s="147" t="s">
        <v>216</v>
      </c>
      <c r="F229" s="148" t="s">
        <v>217</v>
      </c>
      <c r="G229" s="149" t="s">
        <v>218</v>
      </c>
      <c r="H229" s="150">
        <v>7.0000000000000001E-3</v>
      </c>
      <c r="I229" s="151"/>
      <c r="J229" s="152">
        <f t="shared" si="25"/>
        <v>0</v>
      </c>
      <c r="K229" s="153"/>
      <c r="L229" s="28"/>
      <c r="M229" s="154" t="s">
        <v>1</v>
      </c>
      <c r="N229" s="115" t="s">
        <v>40</v>
      </c>
      <c r="P229" s="155">
        <f t="shared" si="26"/>
        <v>0</v>
      </c>
      <c r="Q229" s="155">
        <v>1.0627727796999999</v>
      </c>
      <c r="R229" s="155">
        <f t="shared" si="27"/>
        <v>7.4394094579000002E-3</v>
      </c>
      <c r="S229" s="155">
        <v>0</v>
      </c>
      <c r="T229" s="156">
        <f t="shared" si="28"/>
        <v>0</v>
      </c>
      <c r="AR229" s="157" t="s">
        <v>167</v>
      </c>
      <c r="AT229" s="157" t="s">
        <v>163</v>
      </c>
      <c r="AU229" s="157" t="s">
        <v>84</v>
      </c>
      <c r="AY229" s="13" t="s">
        <v>160</v>
      </c>
      <c r="BE229" s="158">
        <f t="shared" si="29"/>
        <v>0</v>
      </c>
      <c r="BF229" s="158">
        <f t="shared" si="30"/>
        <v>0</v>
      </c>
      <c r="BG229" s="158">
        <f t="shared" si="31"/>
        <v>0</v>
      </c>
      <c r="BH229" s="158">
        <f t="shared" si="32"/>
        <v>0</v>
      </c>
      <c r="BI229" s="158">
        <f t="shared" si="33"/>
        <v>0</v>
      </c>
      <c r="BJ229" s="13" t="s">
        <v>82</v>
      </c>
      <c r="BK229" s="158">
        <f t="shared" si="34"/>
        <v>0</v>
      </c>
      <c r="BL229" s="13" t="s">
        <v>167</v>
      </c>
      <c r="BM229" s="157" t="s">
        <v>1050</v>
      </c>
    </row>
    <row r="230" spans="2:65" s="1" customFormat="1" ht="16.5" customHeight="1" x14ac:dyDescent="0.2">
      <c r="B230" s="28"/>
      <c r="C230" s="146" t="s">
        <v>724</v>
      </c>
      <c r="D230" s="146" t="s">
        <v>163</v>
      </c>
      <c r="E230" s="147" t="s">
        <v>1051</v>
      </c>
      <c r="F230" s="148" t="s">
        <v>1052</v>
      </c>
      <c r="G230" s="149" t="s">
        <v>171</v>
      </c>
      <c r="H230" s="150">
        <v>3</v>
      </c>
      <c r="I230" s="151"/>
      <c r="J230" s="152">
        <f t="shared" si="25"/>
        <v>0</v>
      </c>
      <c r="K230" s="153"/>
      <c r="L230" s="28"/>
      <c r="M230" s="154" t="s">
        <v>1</v>
      </c>
      <c r="N230" s="115" t="s">
        <v>40</v>
      </c>
      <c r="P230" s="155">
        <f t="shared" si="26"/>
        <v>0</v>
      </c>
      <c r="Q230" s="155">
        <v>1.3200000000000001E-4</v>
      </c>
      <c r="R230" s="155">
        <f t="shared" si="27"/>
        <v>3.9600000000000003E-4</v>
      </c>
      <c r="S230" s="155">
        <v>0</v>
      </c>
      <c r="T230" s="156">
        <f t="shared" si="28"/>
        <v>0</v>
      </c>
      <c r="AR230" s="157" t="s">
        <v>167</v>
      </c>
      <c r="AT230" s="157" t="s">
        <v>163</v>
      </c>
      <c r="AU230" s="157" t="s">
        <v>84</v>
      </c>
      <c r="AY230" s="13" t="s">
        <v>160</v>
      </c>
      <c r="BE230" s="158">
        <f t="shared" si="29"/>
        <v>0</v>
      </c>
      <c r="BF230" s="158">
        <f t="shared" si="30"/>
        <v>0</v>
      </c>
      <c r="BG230" s="158">
        <f t="shared" si="31"/>
        <v>0</v>
      </c>
      <c r="BH230" s="158">
        <f t="shared" si="32"/>
        <v>0</v>
      </c>
      <c r="BI230" s="158">
        <f t="shared" si="33"/>
        <v>0</v>
      </c>
      <c r="BJ230" s="13" t="s">
        <v>82</v>
      </c>
      <c r="BK230" s="158">
        <f t="shared" si="34"/>
        <v>0</v>
      </c>
      <c r="BL230" s="13" t="s">
        <v>167</v>
      </c>
      <c r="BM230" s="157" t="s">
        <v>1053</v>
      </c>
    </row>
    <row r="231" spans="2:65" s="1" customFormat="1" ht="33" customHeight="1" x14ac:dyDescent="0.2">
      <c r="B231" s="28"/>
      <c r="C231" s="146" t="s">
        <v>726</v>
      </c>
      <c r="D231" s="146" t="s">
        <v>163</v>
      </c>
      <c r="E231" s="147" t="s">
        <v>1054</v>
      </c>
      <c r="F231" s="148" t="s">
        <v>1055</v>
      </c>
      <c r="G231" s="149" t="s">
        <v>492</v>
      </c>
      <c r="H231" s="150">
        <v>6.1</v>
      </c>
      <c r="I231" s="151"/>
      <c r="J231" s="152">
        <f t="shared" si="25"/>
        <v>0</v>
      </c>
      <c r="K231" s="153"/>
      <c r="L231" s="28"/>
      <c r="M231" s="154" t="s">
        <v>1</v>
      </c>
      <c r="N231" s="115" t="s">
        <v>40</v>
      </c>
      <c r="P231" s="155">
        <f t="shared" si="26"/>
        <v>0</v>
      </c>
      <c r="Q231" s="155">
        <v>2.0999999999999999E-5</v>
      </c>
      <c r="R231" s="155">
        <f t="shared" si="27"/>
        <v>1.281E-4</v>
      </c>
      <c r="S231" s="155">
        <v>0</v>
      </c>
      <c r="T231" s="156">
        <f t="shared" si="28"/>
        <v>0</v>
      </c>
      <c r="AR231" s="157" t="s">
        <v>167</v>
      </c>
      <c r="AT231" s="157" t="s">
        <v>163</v>
      </c>
      <c r="AU231" s="157" t="s">
        <v>84</v>
      </c>
      <c r="AY231" s="13" t="s">
        <v>160</v>
      </c>
      <c r="BE231" s="158">
        <f t="shared" si="29"/>
        <v>0</v>
      </c>
      <c r="BF231" s="158">
        <f t="shared" si="30"/>
        <v>0</v>
      </c>
      <c r="BG231" s="158">
        <f t="shared" si="31"/>
        <v>0</v>
      </c>
      <c r="BH231" s="158">
        <f t="shared" si="32"/>
        <v>0</v>
      </c>
      <c r="BI231" s="158">
        <f t="shared" si="33"/>
        <v>0</v>
      </c>
      <c r="BJ231" s="13" t="s">
        <v>82</v>
      </c>
      <c r="BK231" s="158">
        <f t="shared" si="34"/>
        <v>0</v>
      </c>
      <c r="BL231" s="13" t="s">
        <v>167</v>
      </c>
      <c r="BM231" s="157" t="s">
        <v>1056</v>
      </c>
    </row>
    <row r="232" spans="2:65" s="1" customFormat="1" ht="24.15" customHeight="1" x14ac:dyDescent="0.2">
      <c r="B232" s="28"/>
      <c r="C232" s="146" t="s">
        <v>728</v>
      </c>
      <c r="D232" s="146" t="s">
        <v>163</v>
      </c>
      <c r="E232" s="147" t="s">
        <v>1057</v>
      </c>
      <c r="F232" s="148" t="s">
        <v>1058</v>
      </c>
      <c r="G232" s="149" t="s">
        <v>166</v>
      </c>
      <c r="H232" s="150">
        <v>2</v>
      </c>
      <c r="I232" s="151"/>
      <c r="J232" s="152">
        <f t="shared" si="25"/>
        <v>0</v>
      </c>
      <c r="K232" s="153"/>
      <c r="L232" s="28"/>
      <c r="M232" s="154" t="s">
        <v>1</v>
      </c>
      <c r="N232" s="115" t="s">
        <v>40</v>
      </c>
      <c r="P232" s="155">
        <f t="shared" si="26"/>
        <v>0</v>
      </c>
      <c r="Q232" s="155">
        <v>1.7770000000000001E-2</v>
      </c>
      <c r="R232" s="155">
        <f t="shared" si="27"/>
        <v>3.5540000000000002E-2</v>
      </c>
      <c r="S232" s="155">
        <v>0</v>
      </c>
      <c r="T232" s="156">
        <f t="shared" si="28"/>
        <v>0</v>
      </c>
      <c r="AR232" s="157" t="s">
        <v>167</v>
      </c>
      <c r="AT232" s="157" t="s">
        <v>163</v>
      </c>
      <c r="AU232" s="157" t="s">
        <v>84</v>
      </c>
      <c r="AY232" s="13" t="s">
        <v>160</v>
      </c>
      <c r="BE232" s="158">
        <f t="shared" si="29"/>
        <v>0</v>
      </c>
      <c r="BF232" s="158">
        <f t="shared" si="30"/>
        <v>0</v>
      </c>
      <c r="BG232" s="158">
        <f t="shared" si="31"/>
        <v>0</v>
      </c>
      <c r="BH232" s="158">
        <f t="shared" si="32"/>
        <v>0</v>
      </c>
      <c r="BI232" s="158">
        <f t="shared" si="33"/>
        <v>0</v>
      </c>
      <c r="BJ232" s="13" t="s">
        <v>82</v>
      </c>
      <c r="BK232" s="158">
        <f t="shared" si="34"/>
        <v>0</v>
      </c>
      <c r="BL232" s="13" t="s">
        <v>167</v>
      </c>
      <c r="BM232" s="157" t="s">
        <v>1059</v>
      </c>
    </row>
    <row r="233" spans="2:65" s="1" customFormat="1" ht="24.15" customHeight="1" x14ac:dyDescent="0.2">
      <c r="B233" s="28"/>
      <c r="C233" s="162" t="s">
        <v>730</v>
      </c>
      <c r="D233" s="162" t="s">
        <v>322</v>
      </c>
      <c r="E233" s="163" t="s">
        <v>1060</v>
      </c>
      <c r="F233" s="164" t="s">
        <v>1061</v>
      </c>
      <c r="G233" s="165" t="s">
        <v>166</v>
      </c>
      <c r="H233" s="166">
        <v>2</v>
      </c>
      <c r="I233" s="167"/>
      <c r="J233" s="168">
        <f t="shared" si="25"/>
        <v>0</v>
      </c>
      <c r="K233" s="169"/>
      <c r="L233" s="170"/>
      <c r="M233" s="171" t="s">
        <v>1</v>
      </c>
      <c r="N233" s="172" t="s">
        <v>40</v>
      </c>
      <c r="P233" s="155">
        <f t="shared" si="26"/>
        <v>0</v>
      </c>
      <c r="Q233" s="155">
        <v>1.521E-2</v>
      </c>
      <c r="R233" s="155">
        <f t="shared" si="27"/>
        <v>3.0419999999999999E-2</v>
      </c>
      <c r="S233" s="155">
        <v>0</v>
      </c>
      <c r="T233" s="156">
        <f t="shared" si="28"/>
        <v>0</v>
      </c>
      <c r="AR233" s="157" t="s">
        <v>194</v>
      </c>
      <c r="AT233" s="157" t="s">
        <v>322</v>
      </c>
      <c r="AU233" s="157" t="s">
        <v>84</v>
      </c>
      <c r="AY233" s="13" t="s">
        <v>160</v>
      </c>
      <c r="BE233" s="158">
        <f t="shared" si="29"/>
        <v>0</v>
      </c>
      <c r="BF233" s="158">
        <f t="shared" si="30"/>
        <v>0</v>
      </c>
      <c r="BG233" s="158">
        <f t="shared" si="31"/>
        <v>0</v>
      </c>
      <c r="BH233" s="158">
        <f t="shared" si="32"/>
        <v>0</v>
      </c>
      <c r="BI233" s="158">
        <f t="shared" si="33"/>
        <v>0</v>
      </c>
      <c r="BJ233" s="13" t="s">
        <v>82</v>
      </c>
      <c r="BK233" s="158">
        <f t="shared" si="34"/>
        <v>0</v>
      </c>
      <c r="BL233" s="13" t="s">
        <v>167</v>
      </c>
      <c r="BM233" s="157" t="s">
        <v>1062</v>
      </c>
    </row>
    <row r="234" spans="2:65" s="11" customFormat="1" ht="22.75" customHeight="1" x14ac:dyDescent="0.25">
      <c r="B234" s="134"/>
      <c r="D234" s="135" t="s">
        <v>74</v>
      </c>
      <c r="E234" s="144" t="s">
        <v>198</v>
      </c>
      <c r="F234" s="144" t="s">
        <v>225</v>
      </c>
      <c r="I234" s="137"/>
      <c r="J234" s="145">
        <f>BK234</f>
        <v>0</v>
      </c>
      <c r="L234" s="134"/>
      <c r="M234" s="139"/>
      <c r="P234" s="140">
        <f>SUM(P235:P252)</f>
        <v>0</v>
      </c>
      <c r="R234" s="140">
        <f>SUM(R235:R252)</f>
        <v>0.12313575</v>
      </c>
      <c r="T234" s="141">
        <f>SUM(T235:T252)</f>
        <v>46.77323899999999</v>
      </c>
      <c r="AR234" s="135" t="s">
        <v>82</v>
      </c>
      <c r="AT234" s="142" t="s">
        <v>74</v>
      </c>
      <c r="AU234" s="142" t="s">
        <v>82</v>
      </c>
      <c r="AY234" s="135" t="s">
        <v>160</v>
      </c>
      <c r="BK234" s="143">
        <f>SUM(BK235:BK252)</f>
        <v>0</v>
      </c>
    </row>
    <row r="235" spans="2:65" s="1" customFormat="1" ht="37.75" customHeight="1" x14ac:dyDescent="0.2">
      <c r="B235" s="28"/>
      <c r="C235" s="146" t="s">
        <v>732</v>
      </c>
      <c r="D235" s="146" t="s">
        <v>163</v>
      </c>
      <c r="E235" s="147" t="s">
        <v>1063</v>
      </c>
      <c r="F235" s="148" t="s">
        <v>1064</v>
      </c>
      <c r="G235" s="149" t="s">
        <v>171</v>
      </c>
      <c r="H235" s="150">
        <v>652.79999999999995</v>
      </c>
      <c r="I235" s="151"/>
      <c r="J235" s="152">
        <f>ROUND(I235*H235,2)</f>
        <v>0</v>
      </c>
      <c r="K235" s="153"/>
      <c r="L235" s="28"/>
      <c r="M235" s="154" t="s">
        <v>1</v>
      </c>
      <c r="N235" s="115" t="s">
        <v>40</v>
      </c>
      <c r="P235" s="155">
        <f>O235*H235</f>
        <v>0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AR235" s="157" t="s">
        <v>167</v>
      </c>
      <c r="AT235" s="157" t="s">
        <v>163</v>
      </c>
      <c r="AU235" s="157" t="s">
        <v>84</v>
      </c>
      <c r="AY235" s="13" t="s">
        <v>160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3" t="s">
        <v>82</v>
      </c>
      <c r="BK235" s="158">
        <f>ROUND(I235*H235,2)</f>
        <v>0</v>
      </c>
      <c r="BL235" s="13" t="s">
        <v>167</v>
      </c>
      <c r="BM235" s="157" t="s">
        <v>1065</v>
      </c>
    </row>
    <row r="236" spans="2:65" s="1" customFormat="1" ht="33" customHeight="1" x14ac:dyDescent="0.2">
      <c r="B236" s="28"/>
      <c r="C236" s="146" t="s">
        <v>734</v>
      </c>
      <c r="D236" s="146" t="s">
        <v>163</v>
      </c>
      <c r="E236" s="147" t="s">
        <v>1066</v>
      </c>
      <c r="F236" s="148" t="s">
        <v>1067</v>
      </c>
      <c r="G236" s="149" t="s">
        <v>171</v>
      </c>
      <c r="H236" s="150">
        <v>19584</v>
      </c>
      <c r="I236" s="151"/>
      <c r="J236" s="152">
        <f>ROUND(I236*H236,2)</f>
        <v>0</v>
      </c>
      <c r="K236" s="153"/>
      <c r="L236" s="28"/>
      <c r="M236" s="154" t="s">
        <v>1</v>
      </c>
      <c r="N236" s="115" t="s">
        <v>40</v>
      </c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AR236" s="157" t="s">
        <v>167</v>
      </c>
      <c r="AT236" s="157" t="s">
        <v>163</v>
      </c>
      <c r="AU236" s="157" t="s">
        <v>84</v>
      </c>
      <c r="AY236" s="13" t="s">
        <v>160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3" t="s">
        <v>82</v>
      </c>
      <c r="BK236" s="158">
        <f>ROUND(I236*H236,2)</f>
        <v>0</v>
      </c>
      <c r="BL236" s="13" t="s">
        <v>167</v>
      </c>
      <c r="BM236" s="157" t="s">
        <v>1068</v>
      </c>
    </row>
    <row r="237" spans="2:65" s="1" customFormat="1" ht="18" x14ac:dyDescent="0.2">
      <c r="B237" s="28"/>
      <c r="D237" s="159" t="s">
        <v>176</v>
      </c>
      <c r="F237" s="160" t="s">
        <v>1069</v>
      </c>
      <c r="I237" s="119"/>
      <c r="L237" s="28"/>
      <c r="M237" s="161"/>
      <c r="T237" s="52"/>
      <c r="AT237" s="13" t="s">
        <v>176</v>
      </c>
      <c r="AU237" s="13" t="s">
        <v>84</v>
      </c>
    </row>
    <row r="238" spans="2:65" s="1" customFormat="1" ht="37.75" customHeight="1" x14ac:dyDescent="0.2">
      <c r="B238" s="28"/>
      <c r="C238" s="146" t="s">
        <v>736</v>
      </c>
      <c r="D238" s="146" t="s">
        <v>163</v>
      </c>
      <c r="E238" s="147" t="s">
        <v>1070</v>
      </c>
      <c r="F238" s="148" t="s">
        <v>1071</v>
      </c>
      <c r="G238" s="149" t="s">
        <v>171</v>
      </c>
      <c r="H238" s="150">
        <v>652.79999999999995</v>
      </c>
      <c r="I238" s="151"/>
      <c r="J238" s="152">
        <f t="shared" ref="J238:J252" si="35">ROUND(I238*H238,2)</f>
        <v>0</v>
      </c>
      <c r="K238" s="153"/>
      <c r="L238" s="28"/>
      <c r="M238" s="154" t="s">
        <v>1</v>
      </c>
      <c r="N238" s="115" t="s">
        <v>40</v>
      </c>
      <c r="P238" s="155">
        <f t="shared" ref="P238:P252" si="36">O238*H238</f>
        <v>0</v>
      </c>
      <c r="Q238" s="155">
        <v>0</v>
      </c>
      <c r="R238" s="155">
        <f t="shared" ref="R238:R252" si="37">Q238*H238</f>
        <v>0</v>
      </c>
      <c r="S238" s="155">
        <v>0</v>
      </c>
      <c r="T238" s="156">
        <f t="shared" ref="T238:T252" si="38">S238*H238</f>
        <v>0</v>
      </c>
      <c r="AR238" s="157" t="s">
        <v>167</v>
      </c>
      <c r="AT238" s="157" t="s">
        <v>163</v>
      </c>
      <c r="AU238" s="157" t="s">
        <v>84</v>
      </c>
      <c r="AY238" s="13" t="s">
        <v>160</v>
      </c>
      <c r="BE238" s="158">
        <f t="shared" ref="BE238:BE252" si="39">IF(N238="základní",J238,0)</f>
        <v>0</v>
      </c>
      <c r="BF238" s="158">
        <f t="shared" ref="BF238:BF252" si="40">IF(N238="snížená",J238,0)</f>
        <v>0</v>
      </c>
      <c r="BG238" s="158">
        <f t="shared" ref="BG238:BG252" si="41">IF(N238="zákl. přenesená",J238,0)</f>
        <v>0</v>
      </c>
      <c r="BH238" s="158">
        <f t="shared" ref="BH238:BH252" si="42">IF(N238="sníž. přenesená",J238,0)</f>
        <v>0</v>
      </c>
      <c r="BI238" s="158">
        <f t="shared" ref="BI238:BI252" si="43">IF(N238="nulová",J238,0)</f>
        <v>0</v>
      </c>
      <c r="BJ238" s="13" t="s">
        <v>82</v>
      </c>
      <c r="BK238" s="158">
        <f t="shared" ref="BK238:BK252" si="44">ROUND(I238*H238,2)</f>
        <v>0</v>
      </c>
      <c r="BL238" s="13" t="s">
        <v>167</v>
      </c>
      <c r="BM238" s="157" t="s">
        <v>1072</v>
      </c>
    </row>
    <row r="239" spans="2:65" s="1" customFormat="1" ht="16.5" customHeight="1" x14ac:dyDescent="0.2">
      <c r="B239" s="28"/>
      <c r="C239" s="146" t="s">
        <v>375</v>
      </c>
      <c r="D239" s="146" t="s">
        <v>163</v>
      </c>
      <c r="E239" s="147" t="s">
        <v>1073</v>
      </c>
      <c r="F239" s="148" t="s">
        <v>1074</v>
      </c>
      <c r="G239" s="149" t="s">
        <v>171</v>
      </c>
      <c r="H239" s="150">
        <v>652.79999999999995</v>
      </c>
      <c r="I239" s="151"/>
      <c r="J239" s="152">
        <f t="shared" si="35"/>
        <v>0</v>
      </c>
      <c r="K239" s="153"/>
      <c r="L239" s="28"/>
      <c r="M239" s="154" t="s">
        <v>1</v>
      </c>
      <c r="N239" s="115" t="s">
        <v>40</v>
      </c>
      <c r="P239" s="155">
        <f t="shared" si="36"/>
        <v>0</v>
      </c>
      <c r="Q239" s="155">
        <v>0</v>
      </c>
      <c r="R239" s="155">
        <f t="shared" si="37"/>
        <v>0</v>
      </c>
      <c r="S239" s="155">
        <v>0</v>
      </c>
      <c r="T239" s="156">
        <f t="shared" si="38"/>
        <v>0</v>
      </c>
      <c r="AR239" s="157" t="s">
        <v>167</v>
      </c>
      <c r="AT239" s="157" t="s">
        <v>163</v>
      </c>
      <c r="AU239" s="157" t="s">
        <v>84</v>
      </c>
      <c r="AY239" s="13" t="s">
        <v>160</v>
      </c>
      <c r="BE239" s="158">
        <f t="shared" si="39"/>
        <v>0</v>
      </c>
      <c r="BF239" s="158">
        <f t="shared" si="40"/>
        <v>0</v>
      </c>
      <c r="BG239" s="158">
        <f t="shared" si="41"/>
        <v>0</v>
      </c>
      <c r="BH239" s="158">
        <f t="shared" si="42"/>
        <v>0</v>
      </c>
      <c r="BI239" s="158">
        <f t="shared" si="43"/>
        <v>0</v>
      </c>
      <c r="BJ239" s="13" t="s">
        <v>82</v>
      </c>
      <c r="BK239" s="158">
        <f t="shared" si="44"/>
        <v>0</v>
      </c>
      <c r="BL239" s="13" t="s">
        <v>167</v>
      </c>
      <c r="BM239" s="157" t="s">
        <v>1075</v>
      </c>
    </row>
    <row r="240" spans="2:65" s="1" customFormat="1" ht="21.75" customHeight="1" x14ac:dyDescent="0.2">
      <c r="B240" s="28"/>
      <c r="C240" s="146" t="s">
        <v>379</v>
      </c>
      <c r="D240" s="146" t="s">
        <v>163</v>
      </c>
      <c r="E240" s="147" t="s">
        <v>1076</v>
      </c>
      <c r="F240" s="148" t="s">
        <v>1077</v>
      </c>
      <c r="G240" s="149" t="s">
        <v>171</v>
      </c>
      <c r="H240" s="150">
        <v>19584</v>
      </c>
      <c r="I240" s="151"/>
      <c r="J240" s="152">
        <f t="shared" si="35"/>
        <v>0</v>
      </c>
      <c r="K240" s="153"/>
      <c r="L240" s="28"/>
      <c r="M240" s="154" t="s">
        <v>1</v>
      </c>
      <c r="N240" s="115" t="s">
        <v>40</v>
      </c>
      <c r="P240" s="155">
        <f t="shared" si="36"/>
        <v>0</v>
      </c>
      <c r="Q240" s="155">
        <v>0</v>
      </c>
      <c r="R240" s="155">
        <f t="shared" si="37"/>
        <v>0</v>
      </c>
      <c r="S240" s="155">
        <v>0</v>
      </c>
      <c r="T240" s="156">
        <f t="shared" si="38"/>
        <v>0</v>
      </c>
      <c r="AR240" s="157" t="s">
        <v>167</v>
      </c>
      <c r="AT240" s="157" t="s">
        <v>163</v>
      </c>
      <c r="AU240" s="157" t="s">
        <v>84</v>
      </c>
      <c r="AY240" s="13" t="s">
        <v>160</v>
      </c>
      <c r="BE240" s="158">
        <f t="shared" si="39"/>
        <v>0</v>
      </c>
      <c r="BF240" s="158">
        <f t="shared" si="40"/>
        <v>0</v>
      </c>
      <c r="BG240" s="158">
        <f t="shared" si="41"/>
        <v>0</v>
      </c>
      <c r="BH240" s="158">
        <f t="shared" si="42"/>
        <v>0</v>
      </c>
      <c r="BI240" s="158">
        <f t="shared" si="43"/>
        <v>0</v>
      </c>
      <c r="BJ240" s="13" t="s">
        <v>82</v>
      </c>
      <c r="BK240" s="158">
        <f t="shared" si="44"/>
        <v>0</v>
      </c>
      <c r="BL240" s="13" t="s">
        <v>167</v>
      </c>
      <c r="BM240" s="157" t="s">
        <v>1078</v>
      </c>
    </row>
    <row r="241" spans="2:65" s="1" customFormat="1" ht="21.75" customHeight="1" x14ac:dyDescent="0.2">
      <c r="B241" s="28"/>
      <c r="C241" s="146" t="s">
        <v>383</v>
      </c>
      <c r="D241" s="146" t="s">
        <v>163</v>
      </c>
      <c r="E241" s="147" t="s">
        <v>1079</v>
      </c>
      <c r="F241" s="148" t="s">
        <v>1080</v>
      </c>
      <c r="G241" s="149" t="s">
        <v>171</v>
      </c>
      <c r="H241" s="150">
        <v>652.79999999999995</v>
      </c>
      <c r="I241" s="151"/>
      <c r="J241" s="152">
        <f t="shared" si="35"/>
        <v>0</v>
      </c>
      <c r="K241" s="153"/>
      <c r="L241" s="28"/>
      <c r="M241" s="154" t="s">
        <v>1</v>
      </c>
      <c r="N241" s="115" t="s">
        <v>40</v>
      </c>
      <c r="P241" s="155">
        <f t="shared" si="36"/>
        <v>0</v>
      </c>
      <c r="Q241" s="155">
        <v>0</v>
      </c>
      <c r="R241" s="155">
        <f t="shared" si="37"/>
        <v>0</v>
      </c>
      <c r="S241" s="155">
        <v>0</v>
      </c>
      <c r="T241" s="156">
        <f t="shared" si="38"/>
        <v>0</v>
      </c>
      <c r="AR241" s="157" t="s">
        <v>167</v>
      </c>
      <c r="AT241" s="157" t="s">
        <v>163</v>
      </c>
      <c r="AU241" s="157" t="s">
        <v>84</v>
      </c>
      <c r="AY241" s="13" t="s">
        <v>160</v>
      </c>
      <c r="BE241" s="158">
        <f t="shared" si="39"/>
        <v>0</v>
      </c>
      <c r="BF241" s="158">
        <f t="shared" si="40"/>
        <v>0</v>
      </c>
      <c r="BG241" s="158">
        <f t="shared" si="41"/>
        <v>0</v>
      </c>
      <c r="BH241" s="158">
        <f t="shared" si="42"/>
        <v>0</v>
      </c>
      <c r="BI241" s="158">
        <f t="shared" si="43"/>
        <v>0</v>
      </c>
      <c r="BJ241" s="13" t="s">
        <v>82</v>
      </c>
      <c r="BK241" s="158">
        <f t="shared" si="44"/>
        <v>0</v>
      </c>
      <c r="BL241" s="13" t="s">
        <v>167</v>
      </c>
      <c r="BM241" s="157" t="s">
        <v>1081</v>
      </c>
    </row>
    <row r="242" spans="2:65" s="1" customFormat="1" ht="33" customHeight="1" x14ac:dyDescent="0.2">
      <c r="B242" s="28"/>
      <c r="C242" s="146" t="s">
        <v>403</v>
      </c>
      <c r="D242" s="146" t="s">
        <v>163</v>
      </c>
      <c r="E242" s="147" t="s">
        <v>226</v>
      </c>
      <c r="F242" s="148" t="s">
        <v>227</v>
      </c>
      <c r="G242" s="149" t="s">
        <v>171</v>
      </c>
      <c r="H242" s="150">
        <v>229.55</v>
      </c>
      <c r="I242" s="151"/>
      <c r="J242" s="152">
        <f t="shared" si="35"/>
        <v>0</v>
      </c>
      <c r="K242" s="153"/>
      <c r="L242" s="28"/>
      <c r="M242" s="154" t="s">
        <v>1</v>
      </c>
      <c r="N242" s="115" t="s">
        <v>40</v>
      </c>
      <c r="P242" s="155">
        <f t="shared" si="36"/>
        <v>0</v>
      </c>
      <c r="Q242" s="155">
        <v>1.2999999999999999E-4</v>
      </c>
      <c r="R242" s="155">
        <f t="shared" si="37"/>
        <v>2.98415E-2</v>
      </c>
      <c r="S242" s="155">
        <v>0</v>
      </c>
      <c r="T242" s="156">
        <f t="shared" si="38"/>
        <v>0</v>
      </c>
      <c r="AR242" s="157" t="s">
        <v>167</v>
      </c>
      <c r="AT242" s="157" t="s">
        <v>163</v>
      </c>
      <c r="AU242" s="157" t="s">
        <v>84</v>
      </c>
      <c r="AY242" s="13" t="s">
        <v>160</v>
      </c>
      <c r="BE242" s="158">
        <f t="shared" si="39"/>
        <v>0</v>
      </c>
      <c r="BF242" s="158">
        <f t="shared" si="40"/>
        <v>0</v>
      </c>
      <c r="BG242" s="158">
        <f t="shared" si="41"/>
        <v>0</v>
      </c>
      <c r="BH242" s="158">
        <f t="shared" si="42"/>
        <v>0</v>
      </c>
      <c r="BI242" s="158">
        <f t="shared" si="43"/>
        <v>0</v>
      </c>
      <c r="BJ242" s="13" t="s">
        <v>82</v>
      </c>
      <c r="BK242" s="158">
        <f t="shared" si="44"/>
        <v>0</v>
      </c>
      <c r="BL242" s="13" t="s">
        <v>167</v>
      </c>
      <c r="BM242" s="157" t="s">
        <v>1082</v>
      </c>
    </row>
    <row r="243" spans="2:65" s="1" customFormat="1" ht="24.15" customHeight="1" x14ac:dyDescent="0.2">
      <c r="B243" s="28"/>
      <c r="C243" s="146" t="s">
        <v>407</v>
      </c>
      <c r="D243" s="146" t="s">
        <v>163</v>
      </c>
      <c r="E243" s="147" t="s">
        <v>230</v>
      </c>
      <c r="F243" s="148" t="s">
        <v>231</v>
      </c>
      <c r="G243" s="149" t="s">
        <v>171</v>
      </c>
      <c r="H243" s="150">
        <v>229.55</v>
      </c>
      <c r="I243" s="151"/>
      <c r="J243" s="152">
        <f t="shared" si="35"/>
        <v>0</v>
      </c>
      <c r="K243" s="153"/>
      <c r="L243" s="28"/>
      <c r="M243" s="154" t="s">
        <v>1</v>
      </c>
      <c r="N243" s="115" t="s">
        <v>40</v>
      </c>
      <c r="P243" s="155">
        <f t="shared" si="36"/>
        <v>0</v>
      </c>
      <c r="Q243" s="155">
        <v>3.4999999999999997E-5</v>
      </c>
      <c r="R243" s="155">
        <f t="shared" si="37"/>
        <v>8.0342499999999997E-3</v>
      </c>
      <c r="S243" s="155">
        <v>0</v>
      </c>
      <c r="T243" s="156">
        <f t="shared" si="38"/>
        <v>0</v>
      </c>
      <c r="AR243" s="157" t="s">
        <v>167</v>
      </c>
      <c r="AT243" s="157" t="s">
        <v>163</v>
      </c>
      <c r="AU243" s="157" t="s">
        <v>84</v>
      </c>
      <c r="AY243" s="13" t="s">
        <v>160</v>
      </c>
      <c r="BE243" s="158">
        <f t="shared" si="39"/>
        <v>0</v>
      </c>
      <c r="BF243" s="158">
        <f t="shared" si="40"/>
        <v>0</v>
      </c>
      <c r="BG243" s="158">
        <f t="shared" si="41"/>
        <v>0</v>
      </c>
      <c r="BH243" s="158">
        <f t="shared" si="42"/>
        <v>0</v>
      </c>
      <c r="BI243" s="158">
        <f t="shared" si="43"/>
        <v>0</v>
      </c>
      <c r="BJ243" s="13" t="s">
        <v>82</v>
      </c>
      <c r="BK243" s="158">
        <f t="shared" si="44"/>
        <v>0</v>
      </c>
      <c r="BL243" s="13" t="s">
        <v>167</v>
      </c>
      <c r="BM243" s="157" t="s">
        <v>1083</v>
      </c>
    </row>
    <row r="244" spans="2:65" s="1" customFormat="1" ht="16.5" customHeight="1" x14ac:dyDescent="0.2">
      <c r="B244" s="28"/>
      <c r="C244" s="146" t="s">
        <v>411</v>
      </c>
      <c r="D244" s="146" t="s">
        <v>163</v>
      </c>
      <c r="E244" s="147" t="s">
        <v>1084</v>
      </c>
      <c r="F244" s="148" t="s">
        <v>1085</v>
      </c>
      <c r="G244" s="149" t="s">
        <v>166</v>
      </c>
      <c r="H244" s="150">
        <v>7</v>
      </c>
      <c r="I244" s="151"/>
      <c r="J244" s="152">
        <f t="shared" si="35"/>
        <v>0</v>
      </c>
      <c r="K244" s="153"/>
      <c r="L244" s="28"/>
      <c r="M244" s="154" t="s">
        <v>1</v>
      </c>
      <c r="N244" s="115" t="s">
        <v>40</v>
      </c>
      <c r="P244" s="155">
        <f t="shared" si="36"/>
        <v>0</v>
      </c>
      <c r="Q244" s="155">
        <v>1.8000000000000001E-4</v>
      </c>
      <c r="R244" s="155">
        <f t="shared" si="37"/>
        <v>1.2600000000000001E-3</v>
      </c>
      <c r="S244" s="155">
        <v>0</v>
      </c>
      <c r="T244" s="156">
        <f t="shared" si="38"/>
        <v>0</v>
      </c>
      <c r="AR244" s="157" t="s">
        <v>167</v>
      </c>
      <c r="AT244" s="157" t="s">
        <v>163</v>
      </c>
      <c r="AU244" s="157" t="s">
        <v>84</v>
      </c>
      <c r="AY244" s="13" t="s">
        <v>160</v>
      </c>
      <c r="BE244" s="158">
        <f t="shared" si="39"/>
        <v>0</v>
      </c>
      <c r="BF244" s="158">
        <f t="shared" si="40"/>
        <v>0</v>
      </c>
      <c r="BG244" s="158">
        <f t="shared" si="41"/>
        <v>0</v>
      </c>
      <c r="BH244" s="158">
        <f t="shared" si="42"/>
        <v>0</v>
      </c>
      <c r="BI244" s="158">
        <f t="shared" si="43"/>
        <v>0</v>
      </c>
      <c r="BJ244" s="13" t="s">
        <v>82</v>
      </c>
      <c r="BK244" s="158">
        <f t="shared" si="44"/>
        <v>0</v>
      </c>
      <c r="BL244" s="13" t="s">
        <v>167</v>
      </c>
      <c r="BM244" s="157" t="s">
        <v>1086</v>
      </c>
    </row>
    <row r="245" spans="2:65" s="1" customFormat="1" ht="16.5" customHeight="1" x14ac:dyDescent="0.2">
      <c r="B245" s="28"/>
      <c r="C245" s="162" t="s">
        <v>415</v>
      </c>
      <c r="D245" s="162" t="s">
        <v>322</v>
      </c>
      <c r="E245" s="163" t="s">
        <v>1087</v>
      </c>
      <c r="F245" s="164" t="s">
        <v>1088</v>
      </c>
      <c r="G245" s="165" t="s">
        <v>166</v>
      </c>
      <c r="H245" s="166">
        <v>7</v>
      </c>
      <c r="I245" s="167"/>
      <c r="J245" s="168">
        <f t="shared" si="35"/>
        <v>0</v>
      </c>
      <c r="K245" s="169"/>
      <c r="L245" s="170"/>
      <c r="M245" s="171" t="s">
        <v>1</v>
      </c>
      <c r="N245" s="172" t="s">
        <v>40</v>
      </c>
      <c r="P245" s="155">
        <f t="shared" si="36"/>
        <v>0</v>
      </c>
      <c r="Q245" s="155">
        <v>1.2E-2</v>
      </c>
      <c r="R245" s="155">
        <f t="shared" si="37"/>
        <v>8.4000000000000005E-2</v>
      </c>
      <c r="S245" s="155">
        <v>0</v>
      </c>
      <c r="T245" s="156">
        <f t="shared" si="38"/>
        <v>0</v>
      </c>
      <c r="AR245" s="157" t="s">
        <v>194</v>
      </c>
      <c r="AT245" s="157" t="s">
        <v>322</v>
      </c>
      <c r="AU245" s="157" t="s">
        <v>84</v>
      </c>
      <c r="AY245" s="13" t="s">
        <v>160</v>
      </c>
      <c r="BE245" s="158">
        <f t="shared" si="39"/>
        <v>0</v>
      </c>
      <c r="BF245" s="158">
        <f t="shared" si="40"/>
        <v>0</v>
      </c>
      <c r="BG245" s="158">
        <f t="shared" si="41"/>
        <v>0</v>
      </c>
      <c r="BH245" s="158">
        <f t="shared" si="42"/>
        <v>0</v>
      </c>
      <c r="BI245" s="158">
        <f t="shared" si="43"/>
        <v>0</v>
      </c>
      <c r="BJ245" s="13" t="s">
        <v>82</v>
      </c>
      <c r="BK245" s="158">
        <f t="shared" si="44"/>
        <v>0</v>
      </c>
      <c r="BL245" s="13" t="s">
        <v>167</v>
      </c>
      <c r="BM245" s="157" t="s">
        <v>1089</v>
      </c>
    </row>
    <row r="246" spans="2:65" s="1" customFormat="1" ht="21.75" customHeight="1" x14ac:dyDescent="0.2">
      <c r="B246" s="28"/>
      <c r="C246" s="146" t="s">
        <v>419</v>
      </c>
      <c r="D246" s="146" t="s">
        <v>163</v>
      </c>
      <c r="E246" s="147" t="s">
        <v>234</v>
      </c>
      <c r="F246" s="148" t="s">
        <v>235</v>
      </c>
      <c r="G246" s="149" t="s">
        <v>171</v>
      </c>
      <c r="H246" s="150">
        <v>143.208</v>
      </c>
      <c r="I246" s="151"/>
      <c r="J246" s="152">
        <f t="shared" si="35"/>
        <v>0</v>
      </c>
      <c r="K246" s="153"/>
      <c r="L246" s="28"/>
      <c r="M246" s="154" t="s">
        <v>1</v>
      </c>
      <c r="N246" s="115" t="s">
        <v>40</v>
      </c>
      <c r="P246" s="155">
        <f t="shared" si="36"/>
        <v>0</v>
      </c>
      <c r="Q246" s="155">
        <v>0</v>
      </c>
      <c r="R246" s="155">
        <f t="shared" si="37"/>
        <v>0</v>
      </c>
      <c r="S246" s="155">
        <v>0.13100000000000001</v>
      </c>
      <c r="T246" s="156">
        <f t="shared" si="38"/>
        <v>18.760248000000001</v>
      </c>
      <c r="AR246" s="157" t="s">
        <v>167</v>
      </c>
      <c r="AT246" s="157" t="s">
        <v>163</v>
      </c>
      <c r="AU246" s="157" t="s">
        <v>84</v>
      </c>
      <c r="AY246" s="13" t="s">
        <v>160</v>
      </c>
      <c r="BE246" s="158">
        <f t="shared" si="39"/>
        <v>0</v>
      </c>
      <c r="BF246" s="158">
        <f t="shared" si="40"/>
        <v>0</v>
      </c>
      <c r="BG246" s="158">
        <f t="shared" si="41"/>
        <v>0</v>
      </c>
      <c r="BH246" s="158">
        <f t="shared" si="42"/>
        <v>0</v>
      </c>
      <c r="BI246" s="158">
        <f t="shared" si="43"/>
        <v>0</v>
      </c>
      <c r="BJ246" s="13" t="s">
        <v>82</v>
      </c>
      <c r="BK246" s="158">
        <f t="shared" si="44"/>
        <v>0</v>
      </c>
      <c r="BL246" s="13" t="s">
        <v>167</v>
      </c>
      <c r="BM246" s="157" t="s">
        <v>1090</v>
      </c>
    </row>
    <row r="247" spans="2:65" s="1" customFormat="1" ht="21.75" customHeight="1" x14ac:dyDescent="0.2">
      <c r="B247" s="28"/>
      <c r="C247" s="146" t="s">
        <v>423</v>
      </c>
      <c r="D247" s="146" t="s">
        <v>163</v>
      </c>
      <c r="E247" s="147" t="s">
        <v>238</v>
      </c>
      <c r="F247" s="148" t="s">
        <v>239</v>
      </c>
      <c r="G247" s="149" t="s">
        <v>171</v>
      </c>
      <c r="H247" s="150">
        <v>9.7240000000000002</v>
      </c>
      <c r="I247" s="151"/>
      <c r="J247" s="152">
        <f t="shared" si="35"/>
        <v>0</v>
      </c>
      <c r="K247" s="153"/>
      <c r="L247" s="28"/>
      <c r="M247" s="154" t="s">
        <v>1</v>
      </c>
      <c r="N247" s="115" t="s">
        <v>40</v>
      </c>
      <c r="P247" s="155">
        <f t="shared" si="36"/>
        <v>0</v>
      </c>
      <c r="Q247" s="155">
        <v>0</v>
      </c>
      <c r="R247" s="155">
        <f t="shared" si="37"/>
        <v>0</v>
      </c>
      <c r="S247" s="155">
        <v>0.26100000000000001</v>
      </c>
      <c r="T247" s="156">
        <f t="shared" si="38"/>
        <v>2.5379640000000001</v>
      </c>
      <c r="AR247" s="157" t="s">
        <v>167</v>
      </c>
      <c r="AT247" s="157" t="s">
        <v>163</v>
      </c>
      <c r="AU247" s="157" t="s">
        <v>84</v>
      </c>
      <c r="AY247" s="13" t="s">
        <v>160</v>
      </c>
      <c r="BE247" s="158">
        <f t="shared" si="39"/>
        <v>0</v>
      </c>
      <c r="BF247" s="158">
        <f t="shared" si="40"/>
        <v>0</v>
      </c>
      <c r="BG247" s="158">
        <f t="shared" si="41"/>
        <v>0</v>
      </c>
      <c r="BH247" s="158">
        <f t="shared" si="42"/>
        <v>0</v>
      </c>
      <c r="BI247" s="158">
        <f t="shared" si="43"/>
        <v>0</v>
      </c>
      <c r="BJ247" s="13" t="s">
        <v>82</v>
      </c>
      <c r="BK247" s="158">
        <f t="shared" si="44"/>
        <v>0</v>
      </c>
      <c r="BL247" s="13" t="s">
        <v>167</v>
      </c>
      <c r="BM247" s="157" t="s">
        <v>1091</v>
      </c>
    </row>
    <row r="248" spans="2:65" s="1" customFormat="1" ht="24.15" customHeight="1" x14ac:dyDescent="0.2">
      <c r="B248" s="28"/>
      <c r="C248" s="146" t="s">
        <v>427</v>
      </c>
      <c r="D248" s="146" t="s">
        <v>163</v>
      </c>
      <c r="E248" s="147" t="s">
        <v>1092</v>
      </c>
      <c r="F248" s="148" t="s">
        <v>1093</v>
      </c>
      <c r="G248" s="149" t="s">
        <v>209</v>
      </c>
      <c r="H248" s="150">
        <v>5.4829999999999997</v>
      </c>
      <c r="I248" s="151"/>
      <c r="J248" s="152">
        <f t="shared" si="35"/>
        <v>0</v>
      </c>
      <c r="K248" s="153"/>
      <c r="L248" s="28"/>
      <c r="M248" s="154" t="s">
        <v>1</v>
      </c>
      <c r="N248" s="115" t="s">
        <v>40</v>
      </c>
      <c r="P248" s="155">
        <f t="shared" si="36"/>
        <v>0</v>
      </c>
      <c r="Q248" s="155">
        <v>0</v>
      </c>
      <c r="R248" s="155">
        <f t="shared" si="37"/>
        <v>0</v>
      </c>
      <c r="S248" s="155">
        <v>1.8</v>
      </c>
      <c r="T248" s="156">
        <f t="shared" si="38"/>
        <v>9.8693999999999988</v>
      </c>
      <c r="AR248" s="157" t="s">
        <v>167</v>
      </c>
      <c r="AT248" s="157" t="s">
        <v>163</v>
      </c>
      <c r="AU248" s="157" t="s">
        <v>84</v>
      </c>
      <c r="AY248" s="13" t="s">
        <v>160</v>
      </c>
      <c r="BE248" s="158">
        <f t="shared" si="39"/>
        <v>0</v>
      </c>
      <c r="BF248" s="158">
        <f t="shared" si="40"/>
        <v>0</v>
      </c>
      <c r="BG248" s="158">
        <f t="shared" si="41"/>
        <v>0</v>
      </c>
      <c r="BH248" s="158">
        <f t="shared" si="42"/>
        <v>0</v>
      </c>
      <c r="BI248" s="158">
        <f t="shared" si="43"/>
        <v>0</v>
      </c>
      <c r="BJ248" s="13" t="s">
        <v>82</v>
      </c>
      <c r="BK248" s="158">
        <f t="shared" si="44"/>
        <v>0</v>
      </c>
      <c r="BL248" s="13" t="s">
        <v>167</v>
      </c>
      <c r="BM248" s="157" t="s">
        <v>1094</v>
      </c>
    </row>
    <row r="249" spans="2:65" s="1" customFormat="1" ht="16.5" customHeight="1" x14ac:dyDescent="0.2">
      <c r="B249" s="28"/>
      <c r="C249" s="146" t="s">
        <v>451</v>
      </c>
      <c r="D249" s="146" t="s">
        <v>163</v>
      </c>
      <c r="E249" s="147" t="s">
        <v>1095</v>
      </c>
      <c r="F249" s="148" t="s">
        <v>1096</v>
      </c>
      <c r="G249" s="149" t="s">
        <v>171</v>
      </c>
      <c r="H249" s="150">
        <v>48.290999999999997</v>
      </c>
      <c r="I249" s="151"/>
      <c r="J249" s="152">
        <f t="shared" si="35"/>
        <v>0</v>
      </c>
      <c r="K249" s="153"/>
      <c r="L249" s="28"/>
      <c r="M249" s="154" t="s">
        <v>1</v>
      </c>
      <c r="N249" s="115" t="s">
        <v>40</v>
      </c>
      <c r="P249" s="155">
        <f t="shared" si="36"/>
        <v>0</v>
      </c>
      <c r="Q249" s="155">
        <v>0</v>
      </c>
      <c r="R249" s="155">
        <f t="shared" si="37"/>
        <v>0</v>
      </c>
      <c r="S249" s="155">
        <v>4.1000000000000002E-2</v>
      </c>
      <c r="T249" s="156">
        <f t="shared" si="38"/>
        <v>1.9799309999999999</v>
      </c>
      <c r="AR249" s="157" t="s">
        <v>167</v>
      </c>
      <c r="AT249" s="157" t="s">
        <v>163</v>
      </c>
      <c r="AU249" s="157" t="s">
        <v>84</v>
      </c>
      <c r="AY249" s="13" t="s">
        <v>160</v>
      </c>
      <c r="BE249" s="158">
        <f t="shared" si="39"/>
        <v>0</v>
      </c>
      <c r="BF249" s="158">
        <f t="shared" si="40"/>
        <v>0</v>
      </c>
      <c r="BG249" s="158">
        <f t="shared" si="41"/>
        <v>0</v>
      </c>
      <c r="BH249" s="158">
        <f t="shared" si="42"/>
        <v>0</v>
      </c>
      <c r="BI249" s="158">
        <f t="shared" si="43"/>
        <v>0</v>
      </c>
      <c r="BJ249" s="13" t="s">
        <v>82</v>
      </c>
      <c r="BK249" s="158">
        <f t="shared" si="44"/>
        <v>0</v>
      </c>
      <c r="BL249" s="13" t="s">
        <v>167</v>
      </c>
      <c r="BM249" s="157" t="s">
        <v>1097</v>
      </c>
    </row>
    <row r="250" spans="2:65" s="1" customFormat="1" ht="16.5" customHeight="1" x14ac:dyDescent="0.2">
      <c r="B250" s="28"/>
      <c r="C250" s="146" t="s">
        <v>455</v>
      </c>
      <c r="D250" s="146" t="s">
        <v>163</v>
      </c>
      <c r="E250" s="147" t="s">
        <v>1098</v>
      </c>
      <c r="F250" s="148" t="s">
        <v>1099</v>
      </c>
      <c r="G250" s="149" t="s">
        <v>171</v>
      </c>
      <c r="H250" s="150">
        <v>13.313000000000001</v>
      </c>
      <c r="I250" s="151"/>
      <c r="J250" s="152">
        <f t="shared" si="35"/>
        <v>0</v>
      </c>
      <c r="K250" s="153"/>
      <c r="L250" s="28"/>
      <c r="M250" s="154" t="s">
        <v>1</v>
      </c>
      <c r="N250" s="115" t="s">
        <v>40</v>
      </c>
      <c r="P250" s="155">
        <f t="shared" si="36"/>
        <v>0</v>
      </c>
      <c r="Q250" s="155">
        <v>0</v>
      </c>
      <c r="R250" s="155">
        <f t="shared" si="37"/>
        <v>0</v>
      </c>
      <c r="S250" s="155">
        <v>8.7999999999999995E-2</v>
      </c>
      <c r="T250" s="156">
        <f t="shared" si="38"/>
        <v>1.1715439999999999</v>
      </c>
      <c r="AR250" s="157" t="s">
        <v>167</v>
      </c>
      <c r="AT250" s="157" t="s">
        <v>163</v>
      </c>
      <c r="AU250" s="157" t="s">
        <v>84</v>
      </c>
      <c r="AY250" s="13" t="s">
        <v>160</v>
      </c>
      <c r="BE250" s="158">
        <f t="shared" si="39"/>
        <v>0</v>
      </c>
      <c r="BF250" s="158">
        <f t="shared" si="40"/>
        <v>0</v>
      </c>
      <c r="BG250" s="158">
        <f t="shared" si="41"/>
        <v>0</v>
      </c>
      <c r="BH250" s="158">
        <f t="shared" si="42"/>
        <v>0</v>
      </c>
      <c r="BI250" s="158">
        <f t="shared" si="43"/>
        <v>0</v>
      </c>
      <c r="BJ250" s="13" t="s">
        <v>82</v>
      </c>
      <c r="BK250" s="158">
        <f t="shared" si="44"/>
        <v>0</v>
      </c>
      <c r="BL250" s="13" t="s">
        <v>167</v>
      </c>
      <c r="BM250" s="157" t="s">
        <v>1100</v>
      </c>
    </row>
    <row r="251" spans="2:65" s="1" customFormat="1" ht="21.75" customHeight="1" x14ac:dyDescent="0.2">
      <c r="B251" s="28"/>
      <c r="C251" s="146" t="s">
        <v>459</v>
      </c>
      <c r="D251" s="146" t="s">
        <v>163</v>
      </c>
      <c r="E251" s="147" t="s">
        <v>253</v>
      </c>
      <c r="F251" s="148" t="s">
        <v>254</v>
      </c>
      <c r="G251" s="149" t="s">
        <v>171</v>
      </c>
      <c r="H251" s="150">
        <v>24.442</v>
      </c>
      <c r="I251" s="151"/>
      <c r="J251" s="152">
        <f t="shared" si="35"/>
        <v>0</v>
      </c>
      <c r="K251" s="153"/>
      <c r="L251" s="28"/>
      <c r="M251" s="154" t="s">
        <v>1</v>
      </c>
      <c r="N251" s="115" t="s">
        <v>40</v>
      </c>
      <c r="P251" s="155">
        <f t="shared" si="36"/>
        <v>0</v>
      </c>
      <c r="Q251" s="155">
        <v>0</v>
      </c>
      <c r="R251" s="155">
        <f t="shared" si="37"/>
        <v>0</v>
      </c>
      <c r="S251" s="155">
        <v>7.5999999999999998E-2</v>
      </c>
      <c r="T251" s="156">
        <f t="shared" si="38"/>
        <v>1.8575919999999999</v>
      </c>
      <c r="AR251" s="157" t="s">
        <v>167</v>
      </c>
      <c r="AT251" s="157" t="s">
        <v>163</v>
      </c>
      <c r="AU251" s="157" t="s">
        <v>84</v>
      </c>
      <c r="AY251" s="13" t="s">
        <v>160</v>
      </c>
      <c r="BE251" s="158">
        <f t="shared" si="39"/>
        <v>0</v>
      </c>
      <c r="BF251" s="158">
        <f t="shared" si="40"/>
        <v>0</v>
      </c>
      <c r="BG251" s="158">
        <f t="shared" si="41"/>
        <v>0</v>
      </c>
      <c r="BH251" s="158">
        <f t="shared" si="42"/>
        <v>0</v>
      </c>
      <c r="BI251" s="158">
        <f t="shared" si="43"/>
        <v>0</v>
      </c>
      <c r="BJ251" s="13" t="s">
        <v>82</v>
      </c>
      <c r="BK251" s="158">
        <f t="shared" si="44"/>
        <v>0</v>
      </c>
      <c r="BL251" s="13" t="s">
        <v>167</v>
      </c>
      <c r="BM251" s="157" t="s">
        <v>1101</v>
      </c>
    </row>
    <row r="252" spans="2:65" s="1" customFormat="1" ht="37.75" customHeight="1" x14ac:dyDescent="0.2">
      <c r="B252" s="28"/>
      <c r="C252" s="146" t="s">
        <v>463</v>
      </c>
      <c r="D252" s="146" t="s">
        <v>163</v>
      </c>
      <c r="E252" s="147" t="s">
        <v>265</v>
      </c>
      <c r="F252" s="148" t="s">
        <v>266</v>
      </c>
      <c r="G252" s="149" t="s">
        <v>171</v>
      </c>
      <c r="H252" s="150">
        <v>230.36</v>
      </c>
      <c r="I252" s="151"/>
      <c r="J252" s="152">
        <f t="shared" si="35"/>
        <v>0</v>
      </c>
      <c r="K252" s="153"/>
      <c r="L252" s="28"/>
      <c r="M252" s="154" t="s">
        <v>1</v>
      </c>
      <c r="N252" s="115" t="s">
        <v>40</v>
      </c>
      <c r="P252" s="155">
        <f t="shared" si="36"/>
        <v>0</v>
      </c>
      <c r="Q252" s="155">
        <v>0</v>
      </c>
      <c r="R252" s="155">
        <f t="shared" si="37"/>
        <v>0</v>
      </c>
      <c r="S252" s="155">
        <v>4.5999999999999999E-2</v>
      </c>
      <c r="T252" s="156">
        <f t="shared" si="38"/>
        <v>10.59656</v>
      </c>
      <c r="AR252" s="157" t="s">
        <v>167</v>
      </c>
      <c r="AT252" s="157" t="s">
        <v>163</v>
      </c>
      <c r="AU252" s="157" t="s">
        <v>84</v>
      </c>
      <c r="AY252" s="13" t="s">
        <v>160</v>
      </c>
      <c r="BE252" s="158">
        <f t="shared" si="39"/>
        <v>0</v>
      </c>
      <c r="BF252" s="158">
        <f t="shared" si="40"/>
        <v>0</v>
      </c>
      <c r="BG252" s="158">
        <f t="shared" si="41"/>
        <v>0</v>
      </c>
      <c r="BH252" s="158">
        <f t="shared" si="42"/>
        <v>0</v>
      </c>
      <c r="BI252" s="158">
        <f t="shared" si="43"/>
        <v>0</v>
      </c>
      <c r="BJ252" s="13" t="s">
        <v>82</v>
      </c>
      <c r="BK252" s="158">
        <f t="shared" si="44"/>
        <v>0</v>
      </c>
      <c r="BL252" s="13" t="s">
        <v>167</v>
      </c>
      <c r="BM252" s="157" t="s">
        <v>1102</v>
      </c>
    </row>
    <row r="253" spans="2:65" s="11" customFormat="1" ht="22.75" customHeight="1" x14ac:dyDescent="0.25">
      <c r="B253" s="134"/>
      <c r="D253" s="135" t="s">
        <v>74</v>
      </c>
      <c r="E253" s="144" t="s">
        <v>272</v>
      </c>
      <c r="F253" s="144" t="s">
        <v>273</v>
      </c>
      <c r="I253" s="137"/>
      <c r="J253" s="145">
        <f>BK253</f>
        <v>0</v>
      </c>
      <c r="L253" s="134"/>
      <c r="M253" s="139"/>
      <c r="P253" s="140">
        <f>SUM(P254:P264)</f>
        <v>0</v>
      </c>
      <c r="R253" s="140">
        <f>SUM(R254:R264)</f>
        <v>0</v>
      </c>
      <c r="T253" s="141">
        <f>SUM(T254:T264)</f>
        <v>0</v>
      </c>
      <c r="AR253" s="135" t="s">
        <v>82</v>
      </c>
      <c r="AT253" s="142" t="s">
        <v>74</v>
      </c>
      <c r="AU253" s="142" t="s">
        <v>82</v>
      </c>
      <c r="AY253" s="135" t="s">
        <v>160</v>
      </c>
      <c r="BK253" s="143">
        <f>SUM(BK254:BK264)</f>
        <v>0</v>
      </c>
    </row>
    <row r="254" spans="2:65" s="1" customFormat="1" ht="24.15" customHeight="1" x14ac:dyDescent="0.2">
      <c r="B254" s="28"/>
      <c r="C254" s="146" t="s">
        <v>467</v>
      </c>
      <c r="D254" s="146" t="s">
        <v>163</v>
      </c>
      <c r="E254" s="147" t="s">
        <v>275</v>
      </c>
      <c r="F254" s="148" t="s">
        <v>276</v>
      </c>
      <c r="G254" s="149" t="s">
        <v>218</v>
      </c>
      <c r="H254" s="150">
        <v>63.606999999999999</v>
      </c>
      <c r="I254" s="151"/>
      <c r="J254" s="152">
        <f>ROUND(I254*H254,2)</f>
        <v>0</v>
      </c>
      <c r="K254" s="153"/>
      <c r="L254" s="28"/>
      <c r="M254" s="154" t="s">
        <v>1</v>
      </c>
      <c r="N254" s="115" t="s">
        <v>40</v>
      </c>
      <c r="P254" s="155">
        <f>O254*H254</f>
        <v>0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AR254" s="157" t="s">
        <v>167</v>
      </c>
      <c r="AT254" s="157" t="s">
        <v>163</v>
      </c>
      <c r="AU254" s="157" t="s">
        <v>84</v>
      </c>
      <c r="AY254" s="13" t="s">
        <v>160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3" t="s">
        <v>82</v>
      </c>
      <c r="BK254" s="158">
        <f>ROUND(I254*H254,2)</f>
        <v>0</v>
      </c>
      <c r="BL254" s="13" t="s">
        <v>167</v>
      </c>
      <c r="BM254" s="157" t="s">
        <v>1103</v>
      </c>
    </row>
    <row r="255" spans="2:65" s="1" customFormat="1" ht="24.15" customHeight="1" x14ac:dyDescent="0.2">
      <c r="B255" s="28"/>
      <c r="C255" s="146" t="s">
        <v>471</v>
      </c>
      <c r="D255" s="146" t="s">
        <v>163</v>
      </c>
      <c r="E255" s="147" t="s">
        <v>279</v>
      </c>
      <c r="F255" s="148" t="s">
        <v>280</v>
      </c>
      <c r="G255" s="149" t="s">
        <v>218</v>
      </c>
      <c r="H255" s="150">
        <v>63.606999999999999</v>
      </c>
      <c r="I255" s="151"/>
      <c r="J255" s="152">
        <f>ROUND(I255*H255,2)</f>
        <v>0</v>
      </c>
      <c r="K255" s="153"/>
      <c r="L255" s="28"/>
      <c r="M255" s="154" t="s">
        <v>1</v>
      </c>
      <c r="N255" s="115" t="s">
        <v>40</v>
      </c>
      <c r="P255" s="155">
        <f>O255*H255</f>
        <v>0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AR255" s="157" t="s">
        <v>167</v>
      </c>
      <c r="AT255" s="157" t="s">
        <v>163</v>
      </c>
      <c r="AU255" s="157" t="s">
        <v>84</v>
      </c>
      <c r="AY255" s="13" t="s">
        <v>160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13" t="s">
        <v>82</v>
      </c>
      <c r="BK255" s="158">
        <f>ROUND(I255*H255,2)</f>
        <v>0</v>
      </c>
      <c r="BL255" s="13" t="s">
        <v>167</v>
      </c>
      <c r="BM255" s="157" t="s">
        <v>1104</v>
      </c>
    </row>
    <row r="256" spans="2:65" s="1" customFormat="1" ht="24.15" customHeight="1" x14ac:dyDescent="0.2">
      <c r="B256" s="28"/>
      <c r="C256" s="146" t="s">
        <v>477</v>
      </c>
      <c r="D256" s="146" t="s">
        <v>163</v>
      </c>
      <c r="E256" s="147" t="s">
        <v>283</v>
      </c>
      <c r="F256" s="148" t="s">
        <v>284</v>
      </c>
      <c r="G256" s="149" t="s">
        <v>218</v>
      </c>
      <c r="H256" s="150">
        <v>1844.6030000000001</v>
      </c>
      <c r="I256" s="151"/>
      <c r="J256" s="152">
        <f>ROUND(I256*H256,2)</f>
        <v>0</v>
      </c>
      <c r="K256" s="153"/>
      <c r="L256" s="28"/>
      <c r="M256" s="154" t="s">
        <v>1</v>
      </c>
      <c r="N256" s="115" t="s">
        <v>40</v>
      </c>
      <c r="P256" s="155">
        <f>O256*H256</f>
        <v>0</v>
      </c>
      <c r="Q256" s="155">
        <v>0</v>
      </c>
      <c r="R256" s="155">
        <f>Q256*H256</f>
        <v>0</v>
      </c>
      <c r="S256" s="155">
        <v>0</v>
      </c>
      <c r="T256" s="156">
        <f>S256*H256</f>
        <v>0</v>
      </c>
      <c r="AR256" s="157" t="s">
        <v>167</v>
      </c>
      <c r="AT256" s="157" t="s">
        <v>163</v>
      </c>
      <c r="AU256" s="157" t="s">
        <v>84</v>
      </c>
      <c r="AY256" s="13" t="s">
        <v>160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3" t="s">
        <v>82</v>
      </c>
      <c r="BK256" s="158">
        <f>ROUND(I256*H256,2)</f>
        <v>0</v>
      </c>
      <c r="BL256" s="13" t="s">
        <v>167</v>
      </c>
      <c r="BM256" s="157" t="s">
        <v>1105</v>
      </c>
    </row>
    <row r="257" spans="2:65" s="1" customFormat="1" ht="18" x14ac:dyDescent="0.2">
      <c r="B257" s="28"/>
      <c r="D257" s="159" t="s">
        <v>176</v>
      </c>
      <c r="F257" s="160" t="s">
        <v>286</v>
      </c>
      <c r="I257" s="119"/>
      <c r="L257" s="28"/>
      <c r="M257" s="161"/>
      <c r="T257" s="52"/>
      <c r="AT257" s="13" t="s">
        <v>176</v>
      </c>
      <c r="AU257" s="13" t="s">
        <v>84</v>
      </c>
    </row>
    <row r="258" spans="2:65" s="1" customFormat="1" ht="33" customHeight="1" x14ac:dyDescent="0.2">
      <c r="B258" s="28"/>
      <c r="C258" s="146" t="s">
        <v>481</v>
      </c>
      <c r="D258" s="146" t="s">
        <v>163</v>
      </c>
      <c r="E258" s="147" t="s">
        <v>292</v>
      </c>
      <c r="F258" s="148" t="s">
        <v>293</v>
      </c>
      <c r="G258" s="149" t="s">
        <v>218</v>
      </c>
      <c r="H258" s="150">
        <v>31.167000000000002</v>
      </c>
      <c r="I258" s="151"/>
      <c r="J258" s="152">
        <f t="shared" ref="J258:J264" si="45">ROUND(I258*H258,2)</f>
        <v>0</v>
      </c>
      <c r="K258" s="153"/>
      <c r="L258" s="28"/>
      <c r="M258" s="154" t="s">
        <v>1</v>
      </c>
      <c r="N258" s="115" t="s">
        <v>40</v>
      </c>
      <c r="P258" s="155">
        <f t="shared" ref="P258:P264" si="46">O258*H258</f>
        <v>0</v>
      </c>
      <c r="Q258" s="155">
        <v>0</v>
      </c>
      <c r="R258" s="155">
        <f t="shared" ref="R258:R264" si="47">Q258*H258</f>
        <v>0</v>
      </c>
      <c r="S258" s="155">
        <v>0</v>
      </c>
      <c r="T258" s="156">
        <f t="shared" ref="T258:T264" si="48">S258*H258</f>
        <v>0</v>
      </c>
      <c r="AR258" s="157" t="s">
        <v>167</v>
      </c>
      <c r="AT258" s="157" t="s">
        <v>163</v>
      </c>
      <c r="AU258" s="157" t="s">
        <v>84</v>
      </c>
      <c r="AY258" s="13" t="s">
        <v>160</v>
      </c>
      <c r="BE258" s="158">
        <f t="shared" ref="BE258:BE264" si="49">IF(N258="základní",J258,0)</f>
        <v>0</v>
      </c>
      <c r="BF258" s="158">
        <f t="shared" ref="BF258:BF264" si="50">IF(N258="snížená",J258,0)</f>
        <v>0</v>
      </c>
      <c r="BG258" s="158">
        <f t="shared" ref="BG258:BG264" si="51">IF(N258="zákl. přenesená",J258,0)</f>
        <v>0</v>
      </c>
      <c r="BH258" s="158">
        <f t="shared" ref="BH258:BH264" si="52">IF(N258="sníž. přenesená",J258,0)</f>
        <v>0</v>
      </c>
      <c r="BI258" s="158">
        <f t="shared" ref="BI258:BI264" si="53">IF(N258="nulová",J258,0)</f>
        <v>0</v>
      </c>
      <c r="BJ258" s="13" t="s">
        <v>82</v>
      </c>
      <c r="BK258" s="158">
        <f t="shared" ref="BK258:BK264" si="54">ROUND(I258*H258,2)</f>
        <v>0</v>
      </c>
      <c r="BL258" s="13" t="s">
        <v>167</v>
      </c>
      <c r="BM258" s="157" t="s">
        <v>1106</v>
      </c>
    </row>
    <row r="259" spans="2:65" s="1" customFormat="1" ht="33" customHeight="1" x14ac:dyDescent="0.2">
      <c r="B259" s="28"/>
      <c r="C259" s="146" t="s">
        <v>485</v>
      </c>
      <c r="D259" s="146" t="s">
        <v>163</v>
      </c>
      <c r="E259" s="147" t="s">
        <v>296</v>
      </c>
      <c r="F259" s="148" t="s">
        <v>297</v>
      </c>
      <c r="G259" s="149" t="s">
        <v>218</v>
      </c>
      <c r="H259" s="150">
        <v>2.3490000000000002</v>
      </c>
      <c r="I259" s="151"/>
      <c r="J259" s="152">
        <f t="shared" si="45"/>
        <v>0</v>
      </c>
      <c r="K259" s="153"/>
      <c r="L259" s="28"/>
      <c r="M259" s="154" t="s">
        <v>1</v>
      </c>
      <c r="N259" s="115" t="s">
        <v>40</v>
      </c>
      <c r="P259" s="155">
        <f t="shared" si="46"/>
        <v>0</v>
      </c>
      <c r="Q259" s="155">
        <v>0</v>
      </c>
      <c r="R259" s="155">
        <f t="shared" si="47"/>
        <v>0</v>
      </c>
      <c r="S259" s="155">
        <v>0</v>
      </c>
      <c r="T259" s="156">
        <f t="shared" si="48"/>
        <v>0</v>
      </c>
      <c r="AR259" s="157" t="s">
        <v>167</v>
      </c>
      <c r="AT259" s="157" t="s">
        <v>163</v>
      </c>
      <c r="AU259" s="157" t="s">
        <v>84</v>
      </c>
      <c r="AY259" s="13" t="s">
        <v>160</v>
      </c>
      <c r="BE259" s="158">
        <f t="shared" si="49"/>
        <v>0</v>
      </c>
      <c r="BF259" s="158">
        <f t="shared" si="50"/>
        <v>0</v>
      </c>
      <c r="BG259" s="158">
        <f t="shared" si="51"/>
        <v>0</v>
      </c>
      <c r="BH259" s="158">
        <f t="shared" si="52"/>
        <v>0</v>
      </c>
      <c r="BI259" s="158">
        <f t="shared" si="53"/>
        <v>0</v>
      </c>
      <c r="BJ259" s="13" t="s">
        <v>82</v>
      </c>
      <c r="BK259" s="158">
        <f t="shared" si="54"/>
        <v>0</v>
      </c>
      <c r="BL259" s="13" t="s">
        <v>167</v>
      </c>
      <c r="BM259" s="157" t="s">
        <v>1107</v>
      </c>
    </row>
    <row r="260" spans="2:65" s="1" customFormat="1" ht="49" customHeight="1" x14ac:dyDescent="0.2">
      <c r="B260" s="28"/>
      <c r="C260" s="146" t="s">
        <v>489</v>
      </c>
      <c r="D260" s="146" t="s">
        <v>163</v>
      </c>
      <c r="E260" s="147" t="s">
        <v>300</v>
      </c>
      <c r="F260" s="148" t="s">
        <v>301</v>
      </c>
      <c r="G260" s="149" t="s">
        <v>218</v>
      </c>
      <c r="H260" s="150">
        <v>10.694000000000001</v>
      </c>
      <c r="I260" s="151"/>
      <c r="J260" s="152">
        <f t="shared" si="45"/>
        <v>0</v>
      </c>
      <c r="K260" s="153"/>
      <c r="L260" s="28"/>
      <c r="M260" s="154" t="s">
        <v>1</v>
      </c>
      <c r="N260" s="115" t="s">
        <v>40</v>
      </c>
      <c r="P260" s="155">
        <f t="shared" si="46"/>
        <v>0</v>
      </c>
      <c r="Q260" s="155">
        <v>0</v>
      </c>
      <c r="R260" s="155">
        <f t="shared" si="47"/>
        <v>0</v>
      </c>
      <c r="S260" s="155">
        <v>0</v>
      </c>
      <c r="T260" s="156">
        <f t="shared" si="48"/>
        <v>0</v>
      </c>
      <c r="AR260" s="157" t="s">
        <v>167</v>
      </c>
      <c r="AT260" s="157" t="s">
        <v>163</v>
      </c>
      <c r="AU260" s="157" t="s">
        <v>84</v>
      </c>
      <c r="AY260" s="13" t="s">
        <v>160</v>
      </c>
      <c r="BE260" s="158">
        <f t="shared" si="49"/>
        <v>0</v>
      </c>
      <c r="BF260" s="158">
        <f t="shared" si="50"/>
        <v>0</v>
      </c>
      <c r="BG260" s="158">
        <f t="shared" si="51"/>
        <v>0</v>
      </c>
      <c r="BH260" s="158">
        <f t="shared" si="52"/>
        <v>0</v>
      </c>
      <c r="BI260" s="158">
        <f t="shared" si="53"/>
        <v>0</v>
      </c>
      <c r="BJ260" s="13" t="s">
        <v>82</v>
      </c>
      <c r="BK260" s="158">
        <f t="shared" si="54"/>
        <v>0</v>
      </c>
      <c r="BL260" s="13" t="s">
        <v>167</v>
      </c>
      <c r="BM260" s="157" t="s">
        <v>1108</v>
      </c>
    </row>
    <row r="261" spans="2:65" s="1" customFormat="1" ht="33" customHeight="1" x14ac:dyDescent="0.2">
      <c r="B261" s="28"/>
      <c r="C261" s="146" t="s">
        <v>494</v>
      </c>
      <c r="D261" s="146" t="s">
        <v>163</v>
      </c>
      <c r="E261" s="147" t="s">
        <v>304</v>
      </c>
      <c r="F261" s="148" t="s">
        <v>305</v>
      </c>
      <c r="G261" s="149" t="s">
        <v>218</v>
      </c>
      <c r="H261" s="150">
        <v>9.7000000000000003E-2</v>
      </c>
      <c r="I261" s="151"/>
      <c r="J261" s="152">
        <f t="shared" si="45"/>
        <v>0</v>
      </c>
      <c r="K261" s="153"/>
      <c r="L261" s="28"/>
      <c r="M261" s="154" t="s">
        <v>1</v>
      </c>
      <c r="N261" s="115" t="s">
        <v>40</v>
      </c>
      <c r="P261" s="155">
        <f t="shared" si="46"/>
        <v>0</v>
      </c>
      <c r="Q261" s="155">
        <v>0</v>
      </c>
      <c r="R261" s="155">
        <f t="shared" si="47"/>
        <v>0</v>
      </c>
      <c r="S261" s="155">
        <v>0</v>
      </c>
      <c r="T261" s="156">
        <f t="shared" si="48"/>
        <v>0</v>
      </c>
      <c r="AR261" s="157" t="s">
        <v>167</v>
      </c>
      <c r="AT261" s="157" t="s">
        <v>163</v>
      </c>
      <c r="AU261" s="157" t="s">
        <v>84</v>
      </c>
      <c r="AY261" s="13" t="s">
        <v>160</v>
      </c>
      <c r="BE261" s="158">
        <f t="shared" si="49"/>
        <v>0</v>
      </c>
      <c r="BF261" s="158">
        <f t="shared" si="50"/>
        <v>0</v>
      </c>
      <c r="BG261" s="158">
        <f t="shared" si="51"/>
        <v>0</v>
      </c>
      <c r="BH261" s="158">
        <f t="shared" si="52"/>
        <v>0</v>
      </c>
      <c r="BI261" s="158">
        <f t="shared" si="53"/>
        <v>0</v>
      </c>
      <c r="BJ261" s="13" t="s">
        <v>82</v>
      </c>
      <c r="BK261" s="158">
        <f t="shared" si="54"/>
        <v>0</v>
      </c>
      <c r="BL261" s="13" t="s">
        <v>167</v>
      </c>
      <c r="BM261" s="157" t="s">
        <v>1109</v>
      </c>
    </row>
    <row r="262" spans="2:65" s="1" customFormat="1" ht="33" customHeight="1" x14ac:dyDescent="0.2">
      <c r="B262" s="28"/>
      <c r="C262" s="146" t="s">
        <v>498</v>
      </c>
      <c r="D262" s="146" t="s">
        <v>163</v>
      </c>
      <c r="E262" s="147" t="s">
        <v>1110</v>
      </c>
      <c r="F262" s="148" t="s">
        <v>1111</v>
      </c>
      <c r="G262" s="149" t="s">
        <v>218</v>
      </c>
      <c r="H262" s="150">
        <v>0.161</v>
      </c>
      <c r="I262" s="151"/>
      <c r="J262" s="152">
        <f t="shared" si="45"/>
        <v>0</v>
      </c>
      <c r="K262" s="153"/>
      <c r="L262" s="28"/>
      <c r="M262" s="154" t="s">
        <v>1</v>
      </c>
      <c r="N262" s="115" t="s">
        <v>40</v>
      </c>
      <c r="P262" s="155">
        <f t="shared" si="46"/>
        <v>0</v>
      </c>
      <c r="Q262" s="155">
        <v>0</v>
      </c>
      <c r="R262" s="155">
        <f t="shared" si="47"/>
        <v>0</v>
      </c>
      <c r="S262" s="155">
        <v>0</v>
      </c>
      <c r="T262" s="156">
        <f t="shared" si="48"/>
        <v>0</v>
      </c>
      <c r="AR262" s="157" t="s">
        <v>167</v>
      </c>
      <c r="AT262" s="157" t="s">
        <v>163</v>
      </c>
      <c r="AU262" s="157" t="s">
        <v>84</v>
      </c>
      <c r="AY262" s="13" t="s">
        <v>160</v>
      </c>
      <c r="BE262" s="158">
        <f t="shared" si="49"/>
        <v>0</v>
      </c>
      <c r="BF262" s="158">
        <f t="shared" si="50"/>
        <v>0</v>
      </c>
      <c r="BG262" s="158">
        <f t="shared" si="51"/>
        <v>0</v>
      </c>
      <c r="BH262" s="158">
        <f t="shared" si="52"/>
        <v>0</v>
      </c>
      <c r="BI262" s="158">
        <f t="shared" si="53"/>
        <v>0</v>
      </c>
      <c r="BJ262" s="13" t="s">
        <v>82</v>
      </c>
      <c r="BK262" s="158">
        <f t="shared" si="54"/>
        <v>0</v>
      </c>
      <c r="BL262" s="13" t="s">
        <v>167</v>
      </c>
      <c r="BM262" s="157" t="s">
        <v>1112</v>
      </c>
    </row>
    <row r="263" spans="2:65" s="1" customFormat="1" ht="33" customHeight="1" x14ac:dyDescent="0.2">
      <c r="B263" s="28"/>
      <c r="C263" s="146" t="s">
        <v>502</v>
      </c>
      <c r="D263" s="146" t="s">
        <v>163</v>
      </c>
      <c r="E263" s="147" t="s">
        <v>1113</v>
      </c>
      <c r="F263" s="148" t="s">
        <v>1114</v>
      </c>
      <c r="G263" s="149" t="s">
        <v>218</v>
      </c>
      <c r="H263" s="150">
        <v>15.869</v>
      </c>
      <c r="I263" s="151"/>
      <c r="J263" s="152">
        <f t="shared" si="45"/>
        <v>0</v>
      </c>
      <c r="K263" s="153"/>
      <c r="L263" s="28"/>
      <c r="M263" s="154" t="s">
        <v>1</v>
      </c>
      <c r="N263" s="115" t="s">
        <v>40</v>
      </c>
      <c r="P263" s="155">
        <f t="shared" si="46"/>
        <v>0</v>
      </c>
      <c r="Q263" s="155">
        <v>0</v>
      </c>
      <c r="R263" s="155">
        <f t="shared" si="47"/>
        <v>0</v>
      </c>
      <c r="S263" s="155">
        <v>0</v>
      </c>
      <c r="T263" s="156">
        <f t="shared" si="48"/>
        <v>0</v>
      </c>
      <c r="AR263" s="157" t="s">
        <v>167</v>
      </c>
      <c r="AT263" s="157" t="s">
        <v>163</v>
      </c>
      <c r="AU263" s="157" t="s">
        <v>84</v>
      </c>
      <c r="AY263" s="13" t="s">
        <v>160</v>
      </c>
      <c r="BE263" s="158">
        <f t="shared" si="49"/>
        <v>0</v>
      </c>
      <c r="BF263" s="158">
        <f t="shared" si="50"/>
        <v>0</v>
      </c>
      <c r="BG263" s="158">
        <f t="shared" si="51"/>
        <v>0</v>
      </c>
      <c r="BH263" s="158">
        <f t="shared" si="52"/>
        <v>0</v>
      </c>
      <c r="BI263" s="158">
        <f t="shared" si="53"/>
        <v>0</v>
      </c>
      <c r="BJ263" s="13" t="s">
        <v>82</v>
      </c>
      <c r="BK263" s="158">
        <f t="shared" si="54"/>
        <v>0</v>
      </c>
      <c r="BL263" s="13" t="s">
        <v>167</v>
      </c>
      <c r="BM263" s="157" t="s">
        <v>1115</v>
      </c>
    </row>
    <row r="264" spans="2:65" s="1" customFormat="1" ht="37.75" customHeight="1" x14ac:dyDescent="0.2">
      <c r="B264" s="28"/>
      <c r="C264" s="146" t="s">
        <v>506</v>
      </c>
      <c r="D264" s="146" t="s">
        <v>163</v>
      </c>
      <c r="E264" s="147" t="s">
        <v>1116</v>
      </c>
      <c r="F264" s="148" t="s">
        <v>1117</v>
      </c>
      <c r="G264" s="149" t="s">
        <v>218</v>
      </c>
      <c r="H264" s="150">
        <v>3.3490000000000002</v>
      </c>
      <c r="I264" s="151"/>
      <c r="J264" s="152">
        <f t="shared" si="45"/>
        <v>0</v>
      </c>
      <c r="K264" s="153"/>
      <c r="L264" s="28"/>
      <c r="M264" s="154" t="s">
        <v>1</v>
      </c>
      <c r="N264" s="115" t="s">
        <v>40</v>
      </c>
      <c r="P264" s="155">
        <f t="shared" si="46"/>
        <v>0</v>
      </c>
      <c r="Q264" s="155">
        <v>0</v>
      </c>
      <c r="R264" s="155">
        <f t="shared" si="47"/>
        <v>0</v>
      </c>
      <c r="S264" s="155">
        <v>0</v>
      </c>
      <c r="T264" s="156">
        <f t="shared" si="48"/>
        <v>0</v>
      </c>
      <c r="AR264" s="157" t="s">
        <v>167</v>
      </c>
      <c r="AT264" s="157" t="s">
        <v>163</v>
      </c>
      <c r="AU264" s="157" t="s">
        <v>84</v>
      </c>
      <c r="AY264" s="13" t="s">
        <v>160</v>
      </c>
      <c r="BE264" s="158">
        <f t="shared" si="49"/>
        <v>0</v>
      </c>
      <c r="BF264" s="158">
        <f t="shared" si="50"/>
        <v>0</v>
      </c>
      <c r="BG264" s="158">
        <f t="shared" si="51"/>
        <v>0</v>
      </c>
      <c r="BH264" s="158">
        <f t="shared" si="52"/>
        <v>0</v>
      </c>
      <c r="BI264" s="158">
        <f t="shared" si="53"/>
        <v>0</v>
      </c>
      <c r="BJ264" s="13" t="s">
        <v>82</v>
      </c>
      <c r="BK264" s="158">
        <f t="shared" si="54"/>
        <v>0</v>
      </c>
      <c r="BL264" s="13" t="s">
        <v>167</v>
      </c>
      <c r="BM264" s="157" t="s">
        <v>1118</v>
      </c>
    </row>
    <row r="265" spans="2:65" s="11" customFormat="1" ht="22.75" customHeight="1" x14ac:dyDescent="0.25">
      <c r="B265" s="134"/>
      <c r="D265" s="135" t="s">
        <v>74</v>
      </c>
      <c r="E265" s="144" t="s">
        <v>307</v>
      </c>
      <c r="F265" s="144" t="s">
        <v>308</v>
      </c>
      <c r="I265" s="137"/>
      <c r="J265" s="145">
        <f>BK265</f>
        <v>0</v>
      </c>
      <c r="L265" s="134"/>
      <c r="M265" s="139"/>
      <c r="P265" s="140">
        <f>P266</f>
        <v>0</v>
      </c>
      <c r="R265" s="140">
        <f>R266</f>
        <v>0</v>
      </c>
      <c r="T265" s="141">
        <f>T266</f>
        <v>0</v>
      </c>
      <c r="AR265" s="135" t="s">
        <v>82</v>
      </c>
      <c r="AT265" s="142" t="s">
        <v>74</v>
      </c>
      <c r="AU265" s="142" t="s">
        <v>82</v>
      </c>
      <c r="AY265" s="135" t="s">
        <v>160</v>
      </c>
      <c r="BK265" s="143">
        <f>BK266</f>
        <v>0</v>
      </c>
    </row>
    <row r="266" spans="2:65" s="1" customFormat="1" ht="16.5" customHeight="1" x14ac:dyDescent="0.2">
      <c r="B266" s="28"/>
      <c r="C266" s="146" t="s">
        <v>510</v>
      </c>
      <c r="D266" s="146" t="s">
        <v>163</v>
      </c>
      <c r="E266" s="147" t="s">
        <v>1119</v>
      </c>
      <c r="F266" s="148" t="s">
        <v>1120</v>
      </c>
      <c r="G266" s="149" t="s">
        <v>218</v>
      </c>
      <c r="H266" s="150">
        <v>56.536000000000001</v>
      </c>
      <c r="I266" s="151"/>
      <c r="J266" s="152">
        <f>ROUND(I266*H266,2)</f>
        <v>0</v>
      </c>
      <c r="K266" s="153"/>
      <c r="L266" s="28"/>
      <c r="M266" s="154" t="s">
        <v>1</v>
      </c>
      <c r="N266" s="115" t="s">
        <v>40</v>
      </c>
      <c r="P266" s="155">
        <f>O266*H266</f>
        <v>0</v>
      </c>
      <c r="Q266" s="155">
        <v>0</v>
      </c>
      <c r="R266" s="155">
        <f>Q266*H266</f>
        <v>0</v>
      </c>
      <c r="S266" s="155">
        <v>0</v>
      </c>
      <c r="T266" s="156">
        <f>S266*H266</f>
        <v>0</v>
      </c>
      <c r="AR266" s="157" t="s">
        <v>167</v>
      </c>
      <c r="AT266" s="157" t="s">
        <v>163</v>
      </c>
      <c r="AU266" s="157" t="s">
        <v>84</v>
      </c>
      <c r="AY266" s="13" t="s">
        <v>160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3" t="s">
        <v>82</v>
      </c>
      <c r="BK266" s="158">
        <f>ROUND(I266*H266,2)</f>
        <v>0</v>
      </c>
      <c r="BL266" s="13" t="s">
        <v>167</v>
      </c>
      <c r="BM266" s="157" t="s">
        <v>1121</v>
      </c>
    </row>
    <row r="267" spans="2:65" s="11" customFormat="1" ht="25.9" customHeight="1" x14ac:dyDescent="0.35">
      <c r="B267" s="134"/>
      <c r="D267" s="135" t="s">
        <v>74</v>
      </c>
      <c r="E267" s="136" t="s">
        <v>313</v>
      </c>
      <c r="F267" s="136" t="s">
        <v>314</v>
      </c>
      <c r="I267" s="137"/>
      <c r="J267" s="138">
        <f>BK267</f>
        <v>0</v>
      </c>
      <c r="L267" s="134"/>
      <c r="M267" s="139"/>
      <c r="P267" s="140">
        <f>P268+P281+P292+P305+P334+P353+P366+P383+P422+P433+P444+P461+P470+P474+P482</f>
        <v>0</v>
      </c>
      <c r="R267" s="140">
        <f>R268+R281+R292+R305+R334+R353+R366+R383+R422+R433+R444+R461+R470+R474+R482</f>
        <v>49.522706153670995</v>
      </c>
      <c r="T267" s="141">
        <f>T268+T281+T292+T305+T334+T353+T366+T383+T422+T433+T444+T461+T470+T474+T482</f>
        <v>16.833939989999998</v>
      </c>
      <c r="AR267" s="135" t="s">
        <v>84</v>
      </c>
      <c r="AT267" s="142" t="s">
        <v>74</v>
      </c>
      <c r="AU267" s="142" t="s">
        <v>75</v>
      </c>
      <c r="AY267" s="135" t="s">
        <v>160</v>
      </c>
      <c r="BK267" s="143">
        <f>BK268+BK281+BK292+BK305+BK334+BK353+BK366+BK383+BK422+BK433+BK444+BK461+BK470+BK474+BK482</f>
        <v>0</v>
      </c>
    </row>
    <row r="268" spans="2:65" s="11" customFormat="1" ht="22.75" customHeight="1" x14ac:dyDescent="0.25">
      <c r="B268" s="134"/>
      <c r="D268" s="135" t="s">
        <v>74</v>
      </c>
      <c r="E268" s="144" t="s">
        <v>315</v>
      </c>
      <c r="F268" s="144" t="s">
        <v>316</v>
      </c>
      <c r="I268" s="137"/>
      <c r="J268" s="145">
        <f>BK268</f>
        <v>0</v>
      </c>
      <c r="L268" s="134"/>
      <c r="M268" s="139"/>
      <c r="P268" s="140">
        <f>SUM(P269:P280)</f>
        <v>0</v>
      </c>
      <c r="R268" s="140">
        <f>SUM(R269:R280)</f>
        <v>6.5353136000000006E-2</v>
      </c>
      <c r="T268" s="141">
        <f>SUM(T269:T280)</f>
        <v>0</v>
      </c>
      <c r="AR268" s="135" t="s">
        <v>84</v>
      </c>
      <c r="AT268" s="142" t="s">
        <v>74</v>
      </c>
      <c r="AU268" s="142" t="s">
        <v>82</v>
      </c>
      <c r="AY268" s="135" t="s">
        <v>160</v>
      </c>
      <c r="BK268" s="143">
        <f>SUM(BK269:BK280)</f>
        <v>0</v>
      </c>
    </row>
    <row r="269" spans="2:65" s="1" customFormat="1" ht="24.15" customHeight="1" x14ac:dyDescent="0.2">
      <c r="B269" s="28"/>
      <c r="C269" s="146" t="s">
        <v>512</v>
      </c>
      <c r="D269" s="146" t="s">
        <v>163</v>
      </c>
      <c r="E269" s="147" t="s">
        <v>318</v>
      </c>
      <c r="F269" s="148" t="s">
        <v>319</v>
      </c>
      <c r="G269" s="149" t="s">
        <v>171</v>
      </c>
      <c r="H269" s="150">
        <v>2.96</v>
      </c>
      <c r="I269" s="151"/>
      <c r="J269" s="152">
        <f>ROUND(I269*H269,2)</f>
        <v>0</v>
      </c>
      <c r="K269" s="153"/>
      <c r="L269" s="28"/>
      <c r="M269" s="154" t="s">
        <v>1</v>
      </c>
      <c r="N269" s="115" t="s">
        <v>40</v>
      </c>
      <c r="P269" s="155">
        <f>O269*H269</f>
        <v>0</v>
      </c>
      <c r="Q269" s="155">
        <v>0</v>
      </c>
      <c r="R269" s="155">
        <f>Q269*H269</f>
        <v>0</v>
      </c>
      <c r="S269" s="155">
        <v>0</v>
      </c>
      <c r="T269" s="156">
        <f>S269*H269</f>
        <v>0</v>
      </c>
      <c r="AR269" s="157" t="s">
        <v>229</v>
      </c>
      <c r="AT269" s="157" t="s">
        <v>163</v>
      </c>
      <c r="AU269" s="157" t="s">
        <v>84</v>
      </c>
      <c r="AY269" s="13" t="s">
        <v>160</v>
      </c>
      <c r="BE269" s="158">
        <f>IF(N269="základní",J269,0)</f>
        <v>0</v>
      </c>
      <c r="BF269" s="158">
        <f>IF(N269="snížená",J269,0)</f>
        <v>0</v>
      </c>
      <c r="BG269" s="158">
        <f>IF(N269="zákl. přenesená",J269,0)</f>
        <v>0</v>
      </c>
      <c r="BH269" s="158">
        <f>IF(N269="sníž. přenesená",J269,0)</f>
        <v>0</v>
      </c>
      <c r="BI269" s="158">
        <f>IF(N269="nulová",J269,0)</f>
        <v>0</v>
      </c>
      <c r="BJ269" s="13" t="s">
        <v>82</v>
      </c>
      <c r="BK269" s="158">
        <f>ROUND(I269*H269,2)</f>
        <v>0</v>
      </c>
      <c r="BL269" s="13" t="s">
        <v>229</v>
      </c>
      <c r="BM269" s="157" t="s">
        <v>1122</v>
      </c>
    </row>
    <row r="270" spans="2:65" s="1" customFormat="1" ht="16.5" customHeight="1" x14ac:dyDescent="0.2">
      <c r="B270" s="28"/>
      <c r="C270" s="162" t="s">
        <v>516</v>
      </c>
      <c r="D270" s="162" t="s">
        <v>322</v>
      </c>
      <c r="E270" s="163" t="s">
        <v>323</v>
      </c>
      <c r="F270" s="164" t="s">
        <v>324</v>
      </c>
      <c r="G270" s="165" t="s">
        <v>218</v>
      </c>
      <c r="H270" s="166">
        <v>1E-3</v>
      </c>
      <c r="I270" s="167"/>
      <c r="J270" s="168">
        <f>ROUND(I270*H270,2)</f>
        <v>0</v>
      </c>
      <c r="K270" s="169"/>
      <c r="L270" s="170"/>
      <c r="M270" s="171" t="s">
        <v>1</v>
      </c>
      <c r="N270" s="172" t="s">
        <v>40</v>
      </c>
      <c r="P270" s="155">
        <f>O270*H270</f>
        <v>0</v>
      </c>
      <c r="Q270" s="155">
        <v>1</v>
      </c>
      <c r="R270" s="155">
        <f>Q270*H270</f>
        <v>1E-3</v>
      </c>
      <c r="S270" s="155">
        <v>0</v>
      </c>
      <c r="T270" s="156">
        <f>S270*H270</f>
        <v>0</v>
      </c>
      <c r="AR270" s="157" t="s">
        <v>295</v>
      </c>
      <c r="AT270" s="157" t="s">
        <v>322</v>
      </c>
      <c r="AU270" s="157" t="s">
        <v>84</v>
      </c>
      <c r="AY270" s="13" t="s">
        <v>160</v>
      </c>
      <c r="BE270" s="158">
        <f>IF(N270="základní",J270,0)</f>
        <v>0</v>
      </c>
      <c r="BF270" s="158">
        <f>IF(N270="snížená",J270,0)</f>
        <v>0</v>
      </c>
      <c r="BG270" s="158">
        <f>IF(N270="zákl. přenesená",J270,0)</f>
        <v>0</v>
      </c>
      <c r="BH270" s="158">
        <f>IF(N270="sníž. přenesená",J270,0)</f>
        <v>0</v>
      </c>
      <c r="BI270" s="158">
        <f>IF(N270="nulová",J270,0)</f>
        <v>0</v>
      </c>
      <c r="BJ270" s="13" t="s">
        <v>82</v>
      </c>
      <c r="BK270" s="158">
        <f>ROUND(I270*H270,2)</f>
        <v>0</v>
      </c>
      <c r="BL270" s="13" t="s">
        <v>229</v>
      </c>
      <c r="BM270" s="157" t="s">
        <v>1123</v>
      </c>
    </row>
    <row r="271" spans="2:65" s="1" customFormat="1" ht="24.15" customHeight="1" x14ac:dyDescent="0.2">
      <c r="B271" s="28"/>
      <c r="C271" s="146" t="s">
        <v>520</v>
      </c>
      <c r="D271" s="146" t="s">
        <v>163</v>
      </c>
      <c r="E271" s="147" t="s">
        <v>1124</v>
      </c>
      <c r="F271" s="148" t="s">
        <v>1125</v>
      </c>
      <c r="G271" s="149" t="s">
        <v>171</v>
      </c>
      <c r="H271" s="150">
        <v>4.2880000000000003</v>
      </c>
      <c r="I271" s="151"/>
      <c r="J271" s="152">
        <f>ROUND(I271*H271,2)</f>
        <v>0</v>
      </c>
      <c r="K271" s="153"/>
      <c r="L271" s="28"/>
      <c r="M271" s="154" t="s">
        <v>1</v>
      </c>
      <c r="N271" s="115" t="s">
        <v>40</v>
      </c>
      <c r="P271" s="155">
        <f>O271*H271</f>
        <v>0</v>
      </c>
      <c r="Q271" s="155">
        <v>0</v>
      </c>
      <c r="R271" s="155">
        <f>Q271*H271</f>
        <v>0</v>
      </c>
      <c r="S271" s="155">
        <v>0</v>
      </c>
      <c r="T271" s="156">
        <f>S271*H271</f>
        <v>0</v>
      </c>
      <c r="AR271" s="157" t="s">
        <v>229</v>
      </c>
      <c r="AT271" s="157" t="s">
        <v>163</v>
      </c>
      <c r="AU271" s="157" t="s">
        <v>84</v>
      </c>
      <c r="AY271" s="13" t="s">
        <v>160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3" t="s">
        <v>82</v>
      </c>
      <c r="BK271" s="158">
        <f>ROUND(I271*H271,2)</f>
        <v>0</v>
      </c>
      <c r="BL271" s="13" t="s">
        <v>229</v>
      </c>
      <c r="BM271" s="157" t="s">
        <v>1126</v>
      </c>
    </row>
    <row r="272" spans="2:65" s="1" customFormat="1" ht="16.5" customHeight="1" x14ac:dyDescent="0.2">
      <c r="B272" s="28"/>
      <c r="C272" s="162" t="s">
        <v>524</v>
      </c>
      <c r="D272" s="162" t="s">
        <v>322</v>
      </c>
      <c r="E272" s="163" t="s">
        <v>323</v>
      </c>
      <c r="F272" s="164" t="s">
        <v>324</v>
      </c>
      <c r="G272" s="165" t="s">
        <v>218</v>
      </c>
      <c r="H272" s="166">
        <v>1E-3</v>
      </c>
      <c r="I272" s="167"/>
      <c r="J272" s="168">
        <f>ROUND(I272*H272,2)</f>
        <v>0</v>
      </c>
      <c r="K272" s="169"/>
      <c r="L272" s="170"/>
      <c r="M272" s="171" t="s">
        <v>1</v>
      </c>
      <c r="N272" s="172" t="s">
        <v>40</v>
      </c>
      <c r="P272" s="155">
        <f>O272*H272</f>
        <v>0</v>
      </c>
      <c r="Q272" s="155">
        <v>1</v>
      </c>
      <c r="R272" s="155">
        <f>Q272*H272</f>
        <v>1E-3</v>
      </c>
      <c r="S272" s="155">
        <v>0</v>
      </c>
      <c r="T272" s="156">
        <f>S272*H272</f>
        <v>0</v>
      </c>
      <c r="AR272" s="157" t="s">
        <v>295</v>
      </c>
      <c r="AT272" s="157" t="s">
        <v>322</v>
      </c>
      <c r="AU272" s="157" t="s">
        <v>84</v>
      </c>
      <c r="AY272" s="13" t="s">
        <v>160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3" t="s">
        <v>82</v>
      </c>
      <c r="BK272" s="158">
        <f>ROUND(I272*H272,2)</f>
        <v>0</v>
      </c>
      <c r="BL272" s="13" t="s">
        <v>229</v>
      </c>
      <c r="BM272" s="157" t="s">
        <v>1127</v>
      </c>
    </row>
    <row r="273" spans="2:65" s="1" customFormat="1" ht="24.15" customHeight="1" x14ac:dyDescent="0.2">
      <c r="B273" s="28"/>
      <c r="C273" s="146" t="s">
        <v>528</v>
      </c>
      <c r="D273" s="146" t="s">
        <v>163</v>
      </c>
      <c r="E273" s="147" t="s">
        <v>327</v>
      </c>
      <c r="F273" s="148" t="s">
        <v>328</v>
      </c>
      <c r="G273" s="149" t="s">
        <v>171</v>
      </c>
      <c r="H273" s="150">
        <v>5.92</v>
      </c>
      <c r="I273" s="151"/>
      <c r="J273" s="152">
        <f>ROUND(I273*H273,2)</f>
        <v>0</v>
      </c>
      <c r="K273" s="153"/>
      <c r="L273" s="28"/>
      <c r="M273" s="154" t="s">
        <v>1</v>
      </c>
      <c r="N273" s="115" t="s">
        <v>40</v>
      </c>
      <c r="P273" s="155">
        <f>O273*H273</f>
        <v>0</v>
      </c>
      <c r="Q273" s="155">
        <v>3.9825E-4</v>
      </c>
      <c r="R273" s="155">
        <f>Q273*H273</f>
        <v>2.3576399999999998E-3</v>
      </c>
      <c r="S273" s="155">
        <v>0</v>
      </c>
      <c r="T273" s="156">
        <f>S273*H273</f>
        <v>0</v>
      </c>
      <c r="AR273" s="157" t="s">
        <v>229</v>
      </c>
      <c r="AT273" s="157" t="s">
        <v>163</v>
      </c>
      <c r="AU273" s="157" t="s">
        <v>84</v>
      </c>
      <c r="AY273" s="13" t="s">
        <v>160</v>
      </c>
      <c r="BE273" s="158">
        <f>IF(N273="základní",J273,0)</f>
        <v>0</v>
      </c>
      <c r="BF273" s="158">
        <f>IF(N273="snížená",J273,0)</f>
        <v>0</v>
      </c>
      <c r="BG273" s="158">
        <f>IF(N273="zákl. přenesená",J273,0)</f>
        <v>0</v>
      </c>
      <c r="BH273" s="158">
        <f>IF(N273="sníž. přenesená",J273,0)</f>
        <v>0</v>
      </c>
      <c r="BI273" s="158">
        <f>IF(N273="nulová",J273,0)</f>
        <v>0</v>
      </c>
      <c r="BJ273" s="13" t="s">
        <v>82</v>
      </c>
      <c r="BK273" s="158">
        <f>ROUND(I273*H273,2)</f>
        <v>0</v>
      </c>
      <c r="BL273" s="13" t="s">
        <v>229</v>
      </c>
      <c r="BM273" s="157" t="s">
        <v>1128</v>
      </c>
    </row>
    <row r="274" spans="2:65" s="1" customFormat="1" ht="18" x14ac:dyDescent="0.2">
      <c r="B274" s="28"/>
      <c r="D274" s="159" t="s">
        <v>176</v>
      </c>
      <c r="F274" s="160" t="s">
        <v>330</v>
      </c>
      <c r="I274" s="119"/>
      <c r="L274" s="28"/>
      <c r="M274" s="161"/>
      <c r="T274" s="52"/>
      <c r="AT274" s="13" t="s">
        <v>176</v>
      </c>
      <c r="AU274" s="13" t="s">
        <v>84</v>
      </c>
    </row>
    <row r="275" spans="2:65" s="1" customFormat="1" ht="37.75" customHeight="1" x14ac:dyDescent="0.2">
      <c r="B275" s="28"/>
      <c r="C275" s="162" t="s">
        <v>532</v>
      </c>
      <c r="D275" s="162" t="s">
        <v>322</v>
      </c>
      <c r="E275" s="163" t="s">
        <v>332</v>
      </c>
      <c r="F275" s="164" t="s">
        <v>333</v>
      </c>
      <c r="G275" s="165" t="s">
        <v>171</v>
      </c>
      <c r="H275" s="166">
        <v>3.45</v>
      </c>
      <c r="I275" s="167"/>
      <c r="J275" s="168">
        <f t="shared" ref="J275:J280" si="55">ROUND(I275*H275,2)</f>
        <v>0</v>
      </c>
      <c r="K275" s="169"/>
      <c r="L275" s="170"/>
      <c r="M275" s="171" t="s">
        <v>1</v>
      </c>
      <c r="N275" s="172" t="s">
        <v>40</v>
      </c>
      <c r="P275" s="155">
        <f t="shared" ref="P275:P280" si="56">O275*H275</f>
        <v>0</v>
      </c>
      <c r="Q275" s="155">
        <v>4.4999999999999997E-3</v>
      </c>
      <c r="R275" s="155">
        <f t="shared" ref="R275:R280" si="57">Q275*H275</f>
        <v>1.5524999999999999E-2</v>
      </c>
      <c r="S275" s="155">
        <v>0</v>
      </c>
      <c r="T275" s="156">
        <f t="shared" ref="T275:T280" si="58">S275*H275</f>
        <v>0</v>
      </c>
      <c r="AR275" s="157" t="s">
        <v>295</v>
      </c>
      <c r="AT275" s="157" t="s">
        <v>322</v>
      </c>
      <c r="AU275" s="157" t="s">
        <v>84</v>
      </c>
      <c r="AY275" s="13" t="s">
        <v>160</v>
      </c>
      <c r="BE275" s="158">
        <f t="shared" ref="BE275:BE280" si="59">IF(N275="základní",J275,0)</f>
        <v>0</v>
      </c>
      <c r="BF275" s="158">
        <f t="shared" ref="BF275:BF280" si="60">IF(N275="snížená",J275,0)</f>
        <v>0</v>
      </c>
      <c r="BG275" s="158">
        <f t="shared" ref="BG275:BG280" si="61">IF(N275="zákl. přenesená",J275,0)</f>
        <v>0</v>
      </c>
      <c r="BH275" s="158">
        <f t="shared" ref="BH275:BH280" si="62">IF(N275="sníž. přenesená",J275,0)</f>
        <v>0</v>
      </c>
      <c r="BI275" s="158">
        <f t="shared" ref="BI275:BI280" si="63">IF(N275="nulová",J275,0)</f>
        <v>0</v>
      </c>
      <c r="BJ275" s="13" t="s">
        <v>82</v>
      </c>
      <c r="BK275" s="158">
        <f t="shared" ref="BK275:BK280" si="64">ROUND(I275*H275,2)</f>
        <v>0</v>
      </c>
      <c r="BL275" s="13" t="s">
        <v>229</v>
      </c>
      <c r="BM275" s="157" t="s">
        <v>1129</v>
      </c>
    </row>
    <row r="276" spans="2:65" s="1" customFormat="1" ht="44.25" customHeight="1" x14ac:dyDescent="0.2">
      <c r="B276" s="28"/>
      <c r="C276" s="162" t="s">
        <v>536</v>
      </c>
      <c r="D276" s="162" t="s">
        <v>322</v>
      </c>
      <c r="E276" s="163" t="s">
        <v>336</v>
      </c>
      <c r="F276" s="164" t="s">
        <v>337</v>
      </c>
      <c r="G276" s="165" t="s">
        <v>171</v>
      </c>
      <c r="H276" s="166">
        <v>3.45</v>
      </c>
      <c r="I276" s="167"/>
      <c r="J276" s="168">
        <f t="shared" si="55"/>
        <v>0</v>
      </c>
      <c r="K276" s="169"/>
      <c r="L276" s="170"/>
      <c r="M276" s="171" t="s">
        <v>1</v>
      </c>
      <c r="N276" s="172" t="s">
        <v>40</v>
      </c>
      <c r="P276" s="155">
        <f t="shared" si="56"/>
        <v>0</v>
      </c>
      <c r="Q276" s="155">
        <v>5.4000000000000003E-3</v>
      </c>
      <c r="R276" s="155">
        <f t="shared" si="57"/>
        <v>1.8630000000000001E-2</v>
      </c>
      <c r="S276" s="155">
        <v>0</v>
      </c>
      <c r="T276" s="156">
        <f t="shared" si="58"/>
        <v>0</v>
      </c>
      <c r="AR276" s="157" t="s">
        <v>295</v>
      </c>
      <c r="AT276" s="157" t="s">
        <v>322</v>
      </c>
      <c r="AU276" s="157" t="s">
        <v>84</v>
      </c>
      <c r="AY276" s="13" t="s">
        <v>160</v>
      </c>
      <c r="BE276" s="158">
        <f t="shared" si="59"/>
        <v>0</v>
      </c>
      <c r="BF276" s="158">
        <f t="shared" si="60"/>
        <v>0</v>
      </c>
      <c r="BG276" s="158">
        <f t="shared" si="61"/>
        <v>0</v>
      </c>
      <c r="BH276" s="158">
        <f t="shared" si="62"/>
        <v>0</v>
      </c>
      <c r="BI276" s="158">
        <f t="shared" si="63"/>
        <v>0</v>
      </c>
      <c r="BJ276" s="13" t="s">
        <v>82</v>
      </c>
      <c r="BK276" s="158">
        <f t="shared" si="64"/>
        <v>0</v>
      </c>
      <c r="BL276" s="13" t="s">
        <v>229</v>
      </c>
      <c r="BM276" s="157" t="s">
        <v>1130</v>
      </c>
    </row>
    <row r="277" spans="2:65" s="1" customFormat="1" ht="24.15" customHeight="1" x14ac:dyDescent="0.2">
      <c r="B277" s="28"/>
      <c r="C277" s="146" t="s">
        <v>540</v>
      </c>
      <c r="D277" s="146" t="s">
        <v>163</v>
      </c>
      <c r="E277" s="147" t="s">
        <v>1131</v>
      </c>
      <c r="F277" s="148" t="s">
        <v>1132</v>
      </c>
      <c r="G277" s="149" t="s">
        <v>171</v>
      </c>
      <c r="H277" s="150">
        <v>4.2880000000000003</v>
      </c>
      <c r="I277" s="151"/>
      <c r="J277" s="152">
        <f t="shared" si="55"/>
        <v>0</v>
      </c>
      <c r="K277" s="153"/>
      <c r="L277" s="28"/>
      <c r="M277" s="154" t="s">
        <v>1</v>
      </c>
      <c r="N277" s="115" t="s">
        <v>40</v>
      </c>
      <c r="P277" s="155">
        <f t="shared" si="56"/>
        <v>0</v>
      </c>
      <c r="Q277" s="155">
        <v>3.9825E-4</v>
      </c>
      <c r="R277" s="155">
        <f t="shared" si="57"/>
        <v>1.7076960000000001E-3</v>
      </c>
      <c r="S277" s="155">
        <v>0</v>
      </c>
      <c r="T277" s="156">
        <f t="shared" si="58"/>
        <v>0</v>
      </c>
      <c r="AR277" s="157" t="s">
        <v>229</v>
      </c>
      <c r="AT277" s="157" t="s">
        <v>163</v>
      </c>
      <c r="AU277" s="157" t="s">
        <v>84</v>
      </c>
      <c r="AY277" s="13" t="s">
        <v>160</v>
      </c>
      <c r="BE277" s="158">
        <f t="shared" si="59"/>
        <v>0</v>
      </c>
      <c r="BF277" s="158">
        <f t="shared" si="60"/>
        <v>0</v>
      </c>
      <c r="BG277" s="158">
        <f t="shared" si="61"/>
        <v>0</v>
      </c>
      <c r="BH277" s="158">
        <f t="shared" si="62"/>
        <v>0</v>
      </c>
      <c r="BI277" s="158">
        <f t="shared" si="63"/>
        <v>0</v>
      </c>
      <c r="BJ277" s="13" t="s">
        <v>82</v>
      </c>
      <c r="BK277" s="158">
        <f t="shared" si="64"/>
        <v>0</v>
      </c>
      <c r="BL277" s="13" t="s">
        <v>229</v>
      </c>
      <c r="BM277" s="157" t="s">
        <v>1133</v>
      </c>
    </row>
    <row r="278" spans="2:65" s="1" customFormat="1" ht="37.75" customHeight="1" x14ac:dyDescent="0.2">
      <c r="B278" s="28"/>
      <c r="C278" s="162" t="s">
        <v>544</v>
      </c>
      <c r="D278" s="162" t="s">
        <v>322</v>
      </c>
      <c r="E278" s="163" t="s">
        <v>1134</v>
      </c>
      <c r="F278" s="164" t="s">
        <v>1135</v>
      </c>
      <c r="G278" s="165" t="s">
        <v>171</v>
      </c>
      <c r="H278" s="166">
        <v>5.2359999999999998</v>
      </c>
      <c r="I278" s="167"/>
      <c r="J278" s="168">
        <f t="shared" si="55"/>
        <v>0</v>
      </c>
      <c r="K278" s="169"/>
      <c r="L278" s="170"/>
      <c r="M278" s="171" t="s">
        <v>1</v>
      </c>
      <c r="N278" s="172" t="s">
        <v>40</v>
      </c>
      <c r="P278" s="155">
        <f t="shared" si="56"/>
        <v>0</v>
      </c>
      <c r="Q278" s="155">
        <v>4.7999999999999996E-3</v>
      </c>
      <c r="R278" s="155">
        <f t="shared" si="57"/>
        <v>2.5132799999999997E-2</v>
      </c>
      <c r="S278" s="155">
        <v>0</v>
      </c>
      <c r="T278" s="156">
        <f t="shared" si="58"/>
        <v>0</v>
      </c>
      <c r="AR278" s="157" t="s">
        <v>295</v>
      </c>
      <c r="AT278" s="157" t="s">
        <v>322</v>
      </c>
      <c r="AU278" s="157" t="s">
        <v>84</v>
      </c>
      <c r="AY278" s="13" t="s">
        <v>160</v>
      </c>
      <c r="BE278" s="158">
        <f t="shared" si="59"/>
        <v>0</v>
      </c>
      <c r="BF278" s="158">
        <f t="shared" si="60"/>
        <v>0</v>
      </c>
      <c r="BG278" s="158">
        <f t="shared" si="61"/>
        <v>0</v>
      </c>
      <c r="BH278" s="158">
        <f t="shared" si="62"/>
        <v>0</v>
      </c>
      <c r="BI278" s="158">
        <f t="shared" si="63"/>
        <v>0</v>
      </c>
      <c r="BJ278" s="13" t="s">
        <v>82</v>
      </c>
      <c r="BK278" s="158">
        <f t="shared" si="64"/>
        <v>0</v>
      </c>
      <c r="BL278" s="13" t="s">
        <v>229</v>
      </c>
      <c r="BM278" s="157" t="s">
        <v>1136</v>
      </c>
    </row>
    <row r="279" spans="2:65" s="1" customFormat="1" ht="24.15" customHeight="1" x14ac:dyDescent="0.2">
      <c r="B279" s="28"/>
      <c r="C279" s="146" t="s">
        <v>550</v>
      </c>
      <c r="D279" s="146" t="s">
        <v>163</v>
      </c>
      <c r="E279" s="147" t="s">
        <v>340</v>
      </c>
      <c r="F279" s="148" t="s">
        <v>341</v>
      </c>
      <c r="G279" s="149" t="s">
        <v>218</v>
      </c>
      <c r="H279" s="150">
        <v>6.5000000000000002E-2</v>
      </c>
      <c r="I279" s="151"/>
      <c r="J279" s="152">
        <f t="shared" si="55"/>
        <v>0</v>
      </c>
      <c r="K279" s="153"/>
      <c r="L279" s="28"/>
      <c r="M279" s="154" t="s">
        <v>1</v>
      </c>
      <c r="N279" s="115" t="s">
        <v>40</v>
      </c>
      <c r="P279" s="155">
        <f t="shared" si="56"/>
        <v>0</v>
      </c>
      <c r="Q279" s="155">
        <v>0</v>
      </c>
      <c r="R279" s="155">
        <f t="shared" si="57"/>
        <v>0</v>
      </c>
      <c r="S279" s="155">
        <v>0</v>
      </c>
      <c r="T279" s="156">
        <f t="shared" si="58"/>
        <v>0</v>
      </c>
      <c r="AR279" s="157" t="s">
        <v>229</v>
      </c>
      <c r="AT279" s="157" t="s">
        <v>163</v>
      </c>
      <c r="AU279" s="157" t="s">
        <v>84</v>
      </c>
      <c r="AY279" s="13" t="s">
        <v>160</v>
      </c>
      <c r="BE279" s="158">
        <f t="shared" si="59"/>
        <v>0</v>
      </c>
      <c r="BF279" s="158">
        <f t="shared" si="60"/>
        <v>0</v>
      </c>
      <c r="BG279" s="158">
        <f t="shared" si="61"/>
        <v>0</v>
      </c>
      <c r="BH279" s="158">
        <f t="shared" si="62"/>
        <v>0</v>
      </c>
      <c r="BI279" s="158">
        <f t="shared" si="63"/>
        <v>0</v>
      </c>
      <c r="BJ279" s="13" t="s">
        <v>82</v>
      </c>
      <c r="BK279" s="158">
        <f t="shared" si="64"/>
        <v>0</v>
      </c>
      <c r="BL279" s="13" t="s">
        <v>229</v>
      </c>
      <c r="BM279" s="157" t="s">
        <v>1137</v>
      </c>
    </row>
    <row r="280" spans="2:65" s="1" customFormat="1" ht="24.15" customHeight="1" x14ac:dyDescent="0.2">
      <c r="B280" s="28"/>
      <c r="C280" s="146" t="s">
        <v>554</v>
      </c>
      <c r="D280" s="146" t="s">
        <v>163</v>
      </c>
      <c r="E280" s="147" t="s">
        <v>344</v>
      </c>
      <c r="F280" s="148" t="s">
        <v>345</v>
      </c>
      <c r="G280" s="149" t="s">
        <v>218</v>
      </c>
      <c r="H280" s="150">
        <v>6.5000000000000002E-2</v>
      </c>
      <c r="I280" s="151"/>
      <c r="J280" s="152">
        <f t="shared" si="55"/>
        <v>0</v>
      </c>
      <c r="K280" s="153"/>
      <c r="L280" s="28"/>
      <c r="M280" s="154" t="s">
        <v>1</v>
      </c>
      <c r="N280" s="115" t="s">
        <v>40</v>
      </c>
      <c r="P280" s="155">
        <f t="shared" si="56"/>
        <v>0</v>
      </c>
      <c r="Q280" s="155">
        <v>0</v>
      </c>
      <c r="R280" s="155">
        <f t="shared" si="57"/>
        <v>0</v>
      </c>
      <c r="S280" s="155">
        <v>0</v>
      </c>
      <c r="T280" s="156">
        <f t="shared" si="58"/>
        <v>0</v>
      </c>
      <c r="AR280" s="157" t="s">
        <v>229</v>
      </c>
      <c r="AT280" s="157" t="s">
        <v>163</v>
      </c>
      <c r="AU280" s="157" t="s">
        <v>84</v>
      </c>
      <c r="AY280" s="13" t="s">
        <v>160</v>
      </c>
      <c r="BE280" s="158">
        <f t="shared" si="59"/>
        <v>0</v>
      </c>
      <c r="BF280" s="158">
        <f t="shared" si="60"/>
        <v>0</v>
      </c>
      <c r="BG280" s="158">
        <f t="shared" si="61"/>
        <v>0</v>
      </c>
      <c r="BH280" s="158">
        <f t="shared" si="62"/>
        <v>0</v>
      </c>
      <c r="BI280" s="158">
        <f t="shared" si="63"/>
        <v>0</v>
      </c>
      <c r="BJ280" s="13" t="s">
        <v>82</v>
      </c>
      <c r="BK280" s="158">
        <f t="shared" si="64"/>
        <v>0</v>
      </c>
      <c r="BL280" s="13" t="s">
        <v>229</v>
      </c>
      <c r="BM280" s="157" t="s">
        <v>1138</v>
      </c>
    </row>
    <row r="281" spans="2:65" s="11" customFormat="1" ht="22.75" customHeight="1" x14ac:dyDescent="0.25">
      <c r="B281" s="134"/>
      <c r="D281" s="135" t="s">
        <v>74</v>
      </c>
      <c r="E281" s="144" t="s">
        <v>1139</v>
      </c>
      <c r="F281" s="144" t="s">
        <v>1140</v>
      </c>
      <c r="I281" s="137"/>
      <c r="J281" s="145">
        <f>BK281</f>
        <v>0</v>
      </c>
      <c r="L281" s="134"/>
      <c r="M281" s="139"/>
      <c r="P281" s="140">
        <f>SUM(P282:P291)</f>
        <v>0</v>
      </c>
      <c r="R281" s="140">
        <f>SUM(R282:R291)</f>
        <v>8.5006049899999991E-2</v>
      </c>
      <c r="T281" s="141">
        <f>SUM(T282:T291)</f>
        <v>0</v>
      </c>
      <c r="AR281" s="135" t="s">
        <v>84</v>
      </c>
      <c r="AT281" s="142" t="s">
        <v>74</v>
      </c>
      <c r="AU281" s="142" t="s">
        <v>82</v>
      </c>
      <c r="AY281" s="135" t="s">
        <v>160</v>
      </c>
      <c r="BK281" s="143">
        <f>SUM(BK282:BK291)</f>
        <v>0</v>
      </c>
    </row>
    <row r="282" spans="2:65" s="1" customFormat="1" ht="37.75" customHeight="1" x14ac:dyDescent="0.2">
      <c r="B282" s="28"/>
      <c r="C282" s="146" t="s">
        <v>558</v>
      </c>
      <c r="D282" s="146" t="s">
        <v>163</v>
      </c>
      <c r="E282" s="147" t="s">
        <v>1141</v>
      </c>
      <c r="F282" s="148" t="s">
        <v>1142</v>
      </c>
      <c r="G282" s="149" t="s">
        <v>492</v>
      </c>
      <c r="H282" s="150">
        <v>13.48</v>
      </c>
      <c r="I282" s="151"/>
      <c r="J282" s="152">
        <f t="shared" ref="J282:J291" si="65">ROUND(I282*H282,2)</f>
        <v>0</v>
      </c>
      <c r="K282" s="153"/>
      <c r="L282" s="28"/>
      <c r="M282" s="154" t="s">
        <v>1</v>
      </c>
      <c r="N282" s="115" t="s">
        <v>40</v>
      </c>
      <c r="P282" s="155">
        <f t="shared" ref="P282:P291" si="66">O282*H282</f>
        <v>0</v>
      </c>
      <c r="Q282" s="155">
        <v>6.0479999999999996E-4</v>
      </c>
      <c r="R282" s="155">
        <f t="shared" ref="R282:R291" si="67">Q282*H282</f>
        <v>8.1527040000000002E-3</v>
      </c>
      <c r="S282" s="155">
        <v>0</v>
      </c>
      <c r="T282" s="156">
        <f t="shared" ref="T282:T291" si="68">S282*H282</f>
        <v>0</v>
      </c>
      <c r="AR282" s="157" t="s">
        <v>229</v>
      </c>
      <c r="AT282" s="157" t="s">
        <v>163</v>
      </c>
      <c r="AU282" s="157" t="s">
        <v>84</v>
      </c>
      <c r="AY282" s="13" t="s">
        <v>160</v>
      </c>
      <c r="BE282" s="158">
        <f t="shared" ref="BE282:BE291" si="69">IF(N282="základní",J282,0)</f>
        <v>0</v>
      </c>
      <c r="BF282" s="158">
        <f t="shared" ref="BF282:BF291" si="70">IF(N282="snížená",J282,0)</f>
        <v>0</v>
      </c>
      <c r="BG282" s="158">
        <f t="shared" ref="BG282:BG291" si="71">IF(N282="zákl. přenesená",J282,0)</f>
        <v>0</v>
      </c>
      <c r="BH282" s="158">
        <f t="shared" ref="BH282:BH291" si="72">IF(N282="sníž. přenesená",J282,0)</f>
        <v>0</v>
      </c>
      <c r="BI282" s="158">
        <f t="shared" ref="BI282:BI291" si="73">IF(N282="nulová",J282,0)</f>
        <v>0</v>
      </c>
      <c r="BJ282" s="13" t="s">
        <v>82</v>
      </c>
      <c r="BK282" s="158">
        <f t="shared" ref="BK282:BK291" si="74">ROUND(I282*H282,2)</f>
        <v>0</v>
      </c>
      <c r="BL282" s="13" t="s">
        <v>229</v>
      </c>
      <c r="BM282" s="157" t="s">
        <v>1143</v>
      </c>
    </row>
    <row r="283" spans="2:65" s="1" customFormat="1" ht="37.75" customHeight="1" x14ac:dyDescent="0.2">
      <c r="B283" s="28"/>
      <c r="C283" s="146" t="s">
        <v>562</v>
      </c>
      <c r="D283" s="146" t="s">
        <v>163</v>
      </c>
      <c r="E283" s="147" t="s">
        <v>1144</v>
      </c>
      <c r="F283" s="148" t="s">
        <v>1145</v>
      </c>
      <c r="G283" s="149" t="s">
        <v>492</v>
      </c>
      <c r="H283" s="150">
        <v>13.48</v>
      </c>
      <c r="I283" s="151"/>
      <c r="J283" s="152">
        <f t="shared" si="65"/>
        <v>0</v>
      </c>
      <c r="K283" s="153"/>
      <c r="L283" s="28"/>
      <c r="M283" s="154" t="s">
        <v>1</v>
      </c>
      <c r="N283" s="115" t="s">
        <v>40</v>
      </c>
      <c r="P283" s="155">
        <f t="shared" si="66"/>
        <v>0</v>
      </c>
      <c r="Q283" s="155">
        <v>4.3199999999999998E-4</v>
      </c>
      <c r="R283" s="155">
        <f t="shared" si="67"/>
        <v>5.8233599999999996E-3</v>
      </c>
      <c r="S283" s="155">
        <v>0</v>
      </c>
      <c r="T283" s="156">
        <f t="shared" si="68"/>
        <v>0</v>
      </c>
      <c r="AR283" s="157" t="s">
        <v>229</v>
      </c>
      <c r="AT283" s="157" t="s">
        <v>163</v>
      </c>
      <c r="AU283" s="157" t="s">
        <v>84</v>
      </c>
      <c r="AY283" s="13" t="s">
        <v>160</v>
      </c>
      <c r="BE283" s="158">
        <f t="shared" si="69"/>
        <v>0</v>
      </c>
      <c r="BF283" s="158">
        <f t="shared" si="70"/>
        <v>0</v>
      </c>
      <c r="BG283" s="158">
        <f t="shared" si="71"/>
        <v>0</v>
      </c>
      <c r="BH283" s="158">
        <f t="shared" si="72"/>
        <v>0</v>
      </c>
      <c r="BI283" s="158">
        <f t="shared" si="73"/>
        <v>0</v>
      </c>
      <c r="BJ283" s="13" t="s">
        <v>82</v>
      </c>
      <c r="BK283" s="158">
        <f t="shared" si="74"/>
        <v>0</v>
      </c>
      <c r="BL283" s="13" t="s">
        <v>229</v>
      </c>
      <c r="BM283" s="157" t="s">
        <v>1146</v>
      </c>
    </row>
    <row r="284" spans="2:65" s="1" customFormat="1" ht="37.75" customHeight="1" x14ac:dyDescent="0.2">
      <c r="B284" s="28"/>
      <c r="C284" s="146" t="s">
        <v>566</v>
      </c>
      <c r="D284" s="146" t="s">
        <v>163</v>
      </c>
      <c r="E284" s="147" t="s">
        <v>1147</v>
      </c>
      <c r="F284" s="148" t="s">
        <v>1148</v>
      </c>
      <c r="G284" s="149" t="s">
        <v>492</v>
      </c>
      <c r="H284" s="150">
        <v>11.86</v>
      </c>
      <c r="I284" s="151"/>
      <c r="J284" s="152">
        <f t="shared" si="65"/>
        <v>0</v>
      </c>
      <c r="K284" s="153"/>
      <c r="L284" s="28"/>
      <c r="M284" s="154" t="s">
        <v>1</v>
      </c>
      <c r="N284" s="115" t="s">
        <v>40</v>
      </c>
      <c r="P284" s="155">
        <f t="shared" si="66"/>
        <v>0</v>
      </c>
      <c r="Q284" s="155">
        <v>1.5012000000000001E-3</v>
      </c>
      <c r="R284" s="155">
        <f t="shared" si="67"/>
        <v>1.7804232E-2</v>
      </c>
      <c r="S284" s="155">
        <v>0</v>
      </c>
      <c r="T284" s="156">
        <f t="shared" si="68"/>
        <v>0</v>
      </c>
      <c r="AR284" s="157" t="s">
        <v>229</v>
      </c>
      <c r="AT284" s="157" t="s">
        <v>163</v>
      </c>
      <c r="AU284" s="157" t="s">
        <v>84</v>
      </c>
      <c r="AY284" s="13" t="s">
        <v>160</v>
      </c>
      <c r="BE284" s="158">
        <f t="shared" si="69"/>
        <v>0</v>
      </c>
      <c r="BF284" s="158">
        <f t="shared" si="70"/>
        <v>0</v>
      </c>
      <c r="BG284" s="158">
        <f t="shared" si="71"/>
        <v>0</v>
      </c>
      <c r="BH284" s="158">
        <f t="shared" si="72"/>
        <v>0</v>
      </c>
      <c r="BI284" s="158">
        <f t="shared" si="73"/>
        <v>0</v>
      </c>
      <c r="BJ284" s="13" t="s">
        <v>82</v>
      </c>
      <c r="BK284" s="158">
        <f t="shared" si="74"/>
        <v>0</v>
      </c>
      <c r="BL284" s="13" t="s">
        <v>229</v>
      </c>
      <c r="BM284" s="157" t="s">
        <v>1149</v>
      </c>
    </row>
    <row r="285" spans="2:65" s="1" customFormat="1" ht="33" customHeight="1" x14ac:dyDescent="0.2">
      <c r="B285" s="28"/>
      <c r="C285" s="146" t="s">
        <v>570</v>
      </c>
      <c r="D285" s="146" t="s">
        <v>163</v>
      </c>
      <c r="E285" s="147" t="s">
        <v>1150</v>
      </c>
      <c r="F285" s="148" t="s">
        <v>1151</v>
      </c>
      <c r="G285" s="149" t="s">
        <v>492</v>
      </c>
      <c r="H285" s="150">
        <v>1.8</v>
      </c>
      <c r="I285" s="151"/>
      <c r="J285" s="152">
        <f t="shared" si="65"/>
        <v>0</v>
      </c>
      <c r="K285" s="153"/>
      <c r="L285" s="28"/>
      <c r="M285" s="154" t="s">
        <v>1</v>
      </c>
      <c r="N285" s="115" t="s">
        <v>40</v>
      </c>
      <c r="P285" s="155">
        <f t="shared" si="66"/>
        <v>0</v>
      </c>
      <c r="Q285" s="155">
        <v>1.6199999999999999E-3</v>
      </c>
      <c r="R285" s="155">
        <f t="shared" si="67"/>
        <v>2.9159999999999998E-3</v>
      </c>
      <c r="S285" s="155">
        <v>0</v>
      </c>
      <c r="T285" s="156">
        <f t="shared" si="68"/>
        <v>0</v>
      </c>
      <c r="AR285" s="157" t="s">
        <v>229</v>
      </c>
      <c r="AT285" s="157" t="s">
        <v>163</v>
      </c>
      <c r="AU285" s="157" t="s">
        <v>84</v>
      </c>
      <c r="AY285" s="13" t="s">
        <v>160</v>
      </c>
      <c r="BE285" s="158">
        <f t="shared" si="69"/>
        <v>0</v>
      </c>
      <c r="BF285" s="158">
        <f t="shared" si="70"/>
        <v>0</v>
      </c>
      <c r="BG285" s="158">
        <f t="shared" si="71"/>
        <v>0</v>
      </c>
      <c r="BH285" s="158">
        <f t="shared" si="72"/>
        <v>0</v>
      </c>
      <c r="BI285" s="158">
        <f t="shared" si="73"/>
        <v>0</v>
      </c>
      <c r="BJ285" s="13" t="s">
        <v>82</v>
      </c>
      <c r="BK285" s="158">
        <f t="shared" si="74"/>
        <v>0</v>
      </c>
      <c r="BL285" s="13" t="s">
        <v>229</v>
      </c>
      <c r="BM285" s="157" t="s">
        <v>1152</v>
      </c>
    </row>
    <row r="286" spans="2:65" s="1" customFormat="1" ht="33" customHeight="1" x14ac:dyDescent="0.2">
      <c r="B286" s="28"/>
      <c r="C286" s="146" t="s">
        <v>574</v>
      </c>
      <c r="D286" s="146" t="s">
        <v>163</v>
      </c>
      <c r="E286" s="147" t="s">
        <v>1153</v>
      </c>
      <c r="F286" s="148" t="s">
        <v>1154</v>
      </c>
      <c r="G286" s="149" t="s">
        <v>171</v>
      </c>
      <c r="H286" s="150">
        <v>20.420999999999999</v>
      </c>
      <c r="I286" s="151"/>
      <c r="J286" s="152">
        <f t="shared" si="65"/>
        <v>0</v>
      </c>
      <c r="K286" s="153"/>
      <c r="L286" s="28"/>
      <c r="M286" s="154" t="s">
        <v>1</v>
      </c>
      <c r="N286" s="115" t="s">
        <v>40</v>
      </c>
      <c r="P286" s="155">
        <f t="shared" si="66"/>
        <v>0</v>
      </c>
      <c r="Q286" s="155">
        <v>7.5900000000000002E-5</v>
      </c>
      <c r="R286" s="155">
        <f t="shared" si="67"/>
        <v>1.5499539000000001E-3</v>
      </c>
      <c r="S286" s="155">
        <v>0</v>
      </c>
      <c r="T286" s="156">
        <f t="shared" si="68"/>
        <v>0</v>
      </c>
      <c r="AR286" s="157" t="s">
        <v>229</v>
      </c>
      <c r="AT286" s="157" t="s">
        <v>163</v>
      </c>
      <c r="AU286" s="157" t="s">
        <v>84</v>
      </c>
      <c r="AY286" s="13" t="s">
        <v>160</v>
      </c>
      <c r="BE286" s="158">
        <f t="shared" si="69"/>
        <v>0</v>
      </c>
      <c r="BF286" s="158">
        <f t="shared" si="70"/>
        <v>0</v>
      </c>
      <c r="BG286" s="158">
        <f t="shared" si="71"/>
        <v>0</v>
      </c>
      <c r="BH286" s="158">
        <f t="shared" si="72"/>
        <v>0</v>
      </c>
      <c r="BI286" s="158">
        <f t="shared" si="73"/>
        <v>0</v>
      </c>
      <c r="BJ286" s="13" t="s">
        <v>82</v>
      </c>
      <c r="BK286" s="158">
        <f t="shared" si="74"/>
        <v>0</v>
      </c>
      <c r="BL286" s="13" t="s">
        <v>229</v>
      </c>
      <c r="BM286" s="157" t="s">
        <v>1155</v>
      </c>
    </row>
    <row r="287" spans="2:65" s="1" customFormat="1" ht="24.15" customHeight="1" x14ac:dyDescent="0.2">
      <c r="B287" s="28"/>
      <c r="C287" s="162" t="s">
        <v>578</v>
      </c>
      <c r="D287" s="162" t="s">
        <v>322</v>
      </c>
      <c r="E287" s="163" t="s">
        <v>1156</v>
      </c>
      <c r="F287" s="164" t="s">
        <v>1157</v>
      </c>
      <c r="G287" s="165" t="s">
        <v>171</v>
      </c>
      <c r="H287" s="166">
        <v>23.800999999999998</v>
      </c>
      <c r="I287" s="167"/>
      <c r="J287" s="168">
        <f t="shared" si="65"/>
        <v>0</v>
      </c>
      <c r="K287" s="169"/>
      <c r="L287" s="170"/>
      <c r="M287" s="171" t="s">
        <v>1</v>
      </c>
      <c r="N287" s="172" t="s">
        <v>40</v>
      </c>
      <c r="P287" s="155">
        <f t="shared" si="66"/>
        <v>0</v>
      </c>
      <c r="Q287" s="155">
        <v>1.9E-3</v>
      </c>
      <c r="R287" s="155">
        <f t="shared" si="67"/>
        <v>4.5221899999999995E-2</v>
      </c>
      <c r="S287" s="155">
        <v>0</v>
      </c>
      <c r="T287" s="156">
        <f t="shared" si="68"/>
        <v>0</v>
      </c>
      <c r="AR287" s="157" t="s">
        <v>295</v>
      </c>
      <c r="AT287" s="157" t="s">
        <v>322</v>
      </c>
      <c r="AU287" s="157" t="s">
        <v>84</v>
      </c>
      <c r="AY287" s="13" t="s">
        <v>160</v>
      </c>
      <c r="BE287" s="158">
        <f t="shared" si="69"/>
        <v>0</v>
      </c>
      <c r="BF287" s="158">
        <f t="shared" si="70"/>
        <v>0</v>
      </c>
      <c r="BG287" s="158">
        <f t="shared" si="71"/>
        <v>0</v>
      </c>
      <c r="BH287" s="158">
        <f t="shared" si="72"/>
        <v>0</v>
      </c>
      <c r="BI287" s="158">
        <f t="shared" si="73"/>
        <v>0</v>
      </c>
      <c r="BJ287" s="13" t="s">
        <v>82</v>
      </c>
      <c r="BK287" s="158">
        <f t="shared" si="74"/>
        <v>0</v>
      </c>
      <c r="BL287" s="13" t="s">
        <v>229</v>
      </c>
      <c r="BM287" s="157" t="s">
        <v>1158</v>
      </c>
    </row>
    <row r="288" spans="2:65" s="1" customFormat="1" ht="24.15" customHeight="1" x14ac:dyDescent="0.2">
      <c r="B288" s="28"/>
      <c r="C288" s="146" t="s">
        <v>582</v>
      </c>
      <c r="D288" s="146" t="s">
        <v>163</v>
      </c>
      <c r="E288" s="147" t="s">
        <v>1159</v>
      </c>
      <c r="F288" s="148" t="s">
        <v>1160</v>
      </c>
      <c r="G288" s="149" t="s">
        <v>171</v>
      </c>
      <c r="H288" s="150">
        <v>20.420999999999999</v>
      </c>
      <c r="I288" s="151"/>
      <c r="J288" s="152">
        <f t="shared" si="65"/>
        <v>0</v>
      </c>
      <c r="K288" s="153"/>
      <c r="L288" s="28"/>
      <c r="M288" s="154" t="s">
        <v>1</v>
      </c>
      <c r="N288" s="115" t="s">
        <v>40</v>
      </c>
      <c r="P288" s="155">
        <f t="shared" si="66"/>
        <v>0</v>
      </c>
      <c r="Q288" s="155">
        <v>0</v>
      </c>
      <c r="R288" s="155">
        <f t="shared" si="67"/>
        <v>0</v>
      </c>
      <c r="S288" s="155">
        <v>0</v>
      </c>
      <c r="T288" s="156">
        <f t="shared" si="68"/>
        <v>0</v>
      </c>
      <c r="AR288" s="157" t="s">
        <v>229</v>
      </c>
      <c r="AT288" s="157" t="s">
        <v>163</v>
      </c>
      <c r="AU288" s="157" t="s">
        <v>84</v>
      </c>
      <c r="AY288" s="13" t="s">
        <v>160</v>
      </c>
      <c r="BE288" s="158">
        <f t="shared" si="69"/>
        <v>0</v>
      </c>
      <c r="BF288" s="158">
        <f t="shared" si="70"/>
        <v>0</v>
      </c>
      <c r="BG288" s="158">
        <f t="shared" si="71"/>
        <v>0</v>
      </c>
      <c r="BH288" s="158">
        <f t="shared" si="72"/>
        <v>0</v>
      </c>
      <c r="BI288" s="158">
        <f t="shared" si="73"/>
        <v>0</v>
      </c>
      <c r="BJ288" s="13" t="s">
        <v>82</v>
      </c>
      <c r="BK288" s="158">
        <f t="shared" si="74"/>
        <v>0</v>
      </c>
      <c r="BL288" s="13" t="s">
        <v>229</v>
      </c>
      <c r="BM288" s="157" t="s">
        <v>1161</v>
      </c>
    </row>
    <row r="289" spans="2:65" s="1" customFormat="1" ht="16.5" customHeight="1" x14ac:dyDescent="0.2">
      <c r="B289" s="28"/>
      <c r="C289" s="162" t="s">
        <v>586</v>
      </c>
      <c r="D289" s="162" t="s">
        <v>322</v>
      </c>
      <c r="E289" s="163" t="s">
        <v>1162</v>
      </c>
      <c r="F289" s="164" t="s">
        <v>1163</v>
      </c>
      <c r="G289" s="165" t="s">
        <v>171</v>
      </c>
      <c r="H289" s="166">
        <v>23.585999999999999</v>
      </c>
      <c r="I289" s="167"/>
      <c r="J289" s="168">
        <f t="shared" si="65"/>
        <v>0</v>
      </c>
      <c r="K289" s="169"/>
      <c r="L289" s="170"/>
      <c r="M289" s="171" t="s">
        <v>1</v>
      </c>
      <c r="N289" s="172" t="s">
        <v>40</v>
      </c>
      <c r="P289" s="155">
        <f t="shared" si="66"/>
        <v>0</v>
      </c>
      <c r="Q289" s="155">
        <v>1.4999999999999999E-4</v>
      </c>
      <c r="R289" s="155">
        <f t="shared" si="67"/>
        <v>3.5378999999999996E-3</v>
      </c>
      <c r="S289" s="155">
        <v>0</v>
      </c>
      <c r="T289" s="156">
        <f t="shared" si="68"/>
        <v>0</v>
      </c>
      <c r="AR289" s="157" t="s">
        <v>295</v>
      </c>
      <c r="AT289" s="157" t="s">
        <v>322</v>
      </c>
      <c r="AU289" s="157" t="s">
        <v>84</v>
      </c>
      <c r="AY289" s="13" t="s">
        <v>160</v>
      </c>
      <c r="BE289" s="158">
        <f t="shared" si="69"/>
        <v>0</v>
      </c>
      <c r="BF289" s="158">
        <f t="shared" si="70"/>
        <v>0</v>
      </c>
      <c r="BG289" s="158">
        <f t="shared" si="71"/>
        <v>0</v>
      </c>
      <c r="BH289" s="158">
        <f t="shared" si="72"/>
        <v>0</v>
      </c>
      <c r="BI289" s="158">
        <f t="shared" si="73"/>
        <v>0</v>
      </c>
      <c r="BJ289" s="13" t="s">
        <v>82</v>
      </c>
      <c r="BK289" s="158">
        <f t="shared" si="74"/>
        <v>0</v>
      </c>
      <c r="BL289" s="13" t="s">
        <v>229</v>
      </c>
      <c r="BM289" s="157" t="s">
        <v>1164</v>
      </c>
    </row>
    <row r="290" spans="2:65" s="1" customFormat="1" ht="24.15" customHeight="1" x14ac:dyDescent="0.2">
      <c r="B290" s="28"/>
      <c r="C290" s="146" t="s">
        <v>590</v>
      </c>
      <c r="D290" s="146" t="s">
        <v>163</v>
      </c>
      <c r="E290" s="147" t="s">
        <v>1165</v>
      </c>
      <c r="F290" s="148" t="s">
        <v>1166</v>
      </c>
      <c r="G290" s="149" t="s">
        <v>218</v>
      </c>
      <c r="H290" s="150">
        <v>8.5000000000000006E-2</v>
      </c>
      <c r="I290" s="151"/>
      <c r="J290" s="152">
        <f t="shared" si="65"/>
        <v>0</v>
      </c>
      <c r="K290" s="153"/>
      <c r="L290" s="28"/>
      <c r="M290" s="154" t="s">
        <v>1</v>
      </c>
      <c r="N290" s="115" t="s">
        <v>40</v>
      </c>
      <c r="P290" s="155">
        <f t="shared" si="66"/>
        <v>0</v>
      </c>
      <c r="Q290" s="155">
        <v>0</v>
      </c>
      <c r="R290" s="155">
        <f t="shared" si="67"/>
        <v>0</v>
      </c>
      <c r="S290" s="155">
        <v>0</v>
      </c>
      <c r="T290" s="156">
        <f t="shared" si="68"/>
        <v>0</v>
      </c>
      <c r="AR290" s="157" t="s">
        <v>229</v>
      </c>
      <c r="AT290" s="157" t="s">
        <v>163</v>
      </c>
      <c r="AU290" s="157" t="s">
        <v>84</v>
      </c>
      <c r="AY290" s="13" t="s">
        <v>160</v>
      </c>
      <c r="BE290" s="158">
        <f t="shared" si="69"/>
        <v>0</v>
      </c>
      <c r="BF290" s="158">
        <f t="shared" si="70"/>
        <v>0</v>
      </c>
      <c r="BG290" s="158">
        <f t="shared" si="71"/>
        <v>0</v>
      </c>
      <c r="BH290" s="158">
        <f t="shared" si="72"/>
        <v>0</v>
      </c>
      <c r="BI290" s="158">
        <f t="shared" si="73"/>
        <v>0</v>
      </c>
      <c r="BJ290" s="13" t="s">
        <v>82</v>
      </c>
      <c r="BK290" s="158">
        <f t="shared" si="74"/>
        <v>0</v>
      </c>
      <c r="BL290" s="13" t="s">
        <v>229</v>
      </c>
      <c r="BM290" s="157" t="s">
        <v>1167</v>
      </c>
    </row>
    <row r="291" spans="2:65" s="1" customFormat="1" ht="24.15" customHeight="1" x14ac:dyDescent="0.2">
      <c r="B291" s="28"/>
      <c r="C291" s="146" t="s">
        <v>596</v>
      </c>
      <c r="D291" s="146" t="s">
        <v>163</v>
      </c>
      <c r="E291" s="147" t="s">
        <v>1168</v>
      </c>
      <c r="F291" s="148" t="s">
        <v>1169</v>
      </c>
      <c r="G291" s="149" t="s">
        <v>218</v>
      </c>
      <c r="H291" s="150">
        <v>8.5000000000000006E-2</v>
      </c>
      <c r="I291" s="151"/>
      <c r="J291" s="152">
        <f t="shared" si="65"/>
        <v>0</v>
      </c>
      <c r="K291" s="153"/>
      <c r="L291" s="28"/>
      <c r="M291" s="154" t="s">
        <v>1</v>
      </c>
      <c r="N291" s="115" t="s">
        <v>40</v>
      </c>
      <c r="P291" s="155">
        <f t="shared" si="66"/>
        <v>0</v>
      </c>
      <c r="Q291" s="155">
        <v>0</v>
      </c>
      <c r="R291" s="155">
        <f t="shared" si="67"/>
        <v>0</v>
      </c>
      <c r="S291" s="155">
        <v>0</v>
      </c>
      <c r="T291" s="156">
        <f t="shared" si="68"/>
        <v>0</v>
      </c>
      <c r="AR291" s="157" t="s">
        <v>229</v>
      </c>
      <c r="AT291" s="157" t="s">
        <v>163</v>
      </c>
      <c r="AU291" s="157" t="s">
        <v>84</v>
      </c>
      <c r="AY291" s="13" t="s">
        <v>160</v>
      </c>
      <c r="BE291" s="158">
        <f t="shared" si="69"/>
        <v>0</v>
      </c>
      <c r="BF291" s="158">
        <f t="shared" si="70"/>
        <v>0</v>
      </c>
      <c r="BG291" s="158">
        <f t="shared" si="71"/>
        <v>0</v>
      </c>
      <c r="BH291" s="158">
        <f t="shared" si="72"/>
        <v>0</v>
      </c>
      <c r="BI291" s="158">
        <f t="shared" si="73"/>
        <v>0</v>
      </c>
      <c r="BJ291" s="13" t="s">
        <v>82</v>
      </c>
      <c r="BK291" s="158">
        <f t="shared" si="74"/>
        <v>0</v>
      </c>
      <c r="BL291" s="13" t="s">
        <v>229</v>
      </c>
      <c r="BM291" s="157" t="s">
        <v>1170</v>
      </c>
    </row>
    <row r="292" spans="2:65" s="11" customFormat="1" ht="22.75" customHeight="1" x14ac:dyDescent="0.25">
      <c r="B292" s="134"/>
      <c r="D292" s="135" t="s">
        <v>74</v>
      </c>
      <c r="E292" s="144" t="s">
        <v>347</v>
      </c>
      <c r="F292" s="144" t="s">
        <v>348</v>
      </c>
      <c r="I292" s="137"/>
      <c r="J292" s="145">
        <f>BK292</f>
        <v>0</v>
      </c>
      <c r="L292" s="134"/>
      <c r="M292" s="139"/>
      <c r="P292" s="140">
        <f>SUM(P293:P304)</f>
        <v>0</v>
      </c>
      <c r="R292" s="140">
        <f>SUM(R293:R304)</f>
        <v>1.7809690499999999</v>
      </c>
      <c r="T292" s="141">
        <f>SUM(T293:T304)</f>
        <v>0</v>
      </c>
      <c r="AR292" s="135" t="s">
        <v>84</v>
      </c>
      <c r="AT292" s="142" t="s">
        <v>74</v>
      </c>
      <c r="AU292" s="142" t="s">
        <v>82</v>
      </c>
      <c r="AY292" s="135" t="s">
        <v>160</v>
      </c>
      <c r="BK292" s="143">
        <f>SUM(BK293:BK304)</f>
        <v>0</v>
      </c>
    </row>
    <row r="293" spans="2:65" s="1" customFormat="1" ht="24.15" customHeight="1" x14ac:dyDescent="0.2">
      <c r="B293" s="28"/>
      <c r="C293" s="146" t="s">
        <v>600</v>
      </c>
      <c r="D293" s="146" t="s">
        <v>163</v>
      </c>
      <c r="E293" s="147" t="s">
        <v>1171</v>
      </c>
      <c r="F293" s="148" t="s">
        <v>1172</v>
      </c>
      <c r="G293" s="149" t="s">
        <v>171</v>
      </c>
      <c r="H293" s="150">
        <v>260.77999999999997</v>
      </c>
      <c r="I293" s="151"/>
      <c r="J293" s="152">
        <f t="shared" ref="J293:J304" si="75">ROUND(I293*H293,2)</f>
        <v>0</v>
      </c>
      <c r="K293" s="153"/>
      <c r="L293" s="28"/>
      <c r="M293" s="154" t="s">
        <v>1</v>
      </c>
      <c r="N293" s="115" t="s">
        <v>40</v>
      </c>
      <c r="P293" s="155">
        <f t="shared" ref="P293:P304" si="76">O293*H293</f>
        <v>0</v>
      </c>
      <c r="Q293" s="155">
        <v>2.9999999999999997E-4</v>
      </c>
      <c r="R293" s="155">
        <f t="shared" ref="R293:R304" si="77">Q293*H293</f>
        <v>7.8233999999999984E-2</v>
      </c>
      <c r="S293" s="155">
        <v>0</v>
      </c>
      <c r="T293" s="156">
        <f t="shared" ref="T293:T304" si="78">S293*H293</f>
        <v>0</v>
      </c>
      <c r="AR293" s="157" t="s">
        <v>229</v>
      </c>
      <c r="AT293" s="157" t="s">
        <v>163</v>
      </c>
      <c r="AU293" s="157" t="s">
        <v>84</v>
      </c>
      <c r="AY293" s="13" t="s">
        <v>160</v>
      </c>
      <c r="BE293" s="158">
        <f t="shared" ref="BE293:BE304" si="79">IF(N293="základní",J293,0)</f>
        <v>0</v>
      </c>
      <c r="BF293" s="158">
        <f t="shared" ref="BF293:BF304" si="80">IF(N293="snížená",J293,0)</f>
        <v>0</v>
      </c>
      <c r="BG293" s="158">
        <f t="shared" ref="BG293:BG304" si="81">IF(N293="zákl. přenesená",J293,0)</f>
        <v>0</v>
      </c>
      <c r="BH293" s="158">
        <f t="shared" ref="BH293:BH304" si="82">IF(N293="sníž. přenesená",J293,0)</f>
        <v>0</v>
      </c>
      <c r="BI293" s="158">
        <f t="shared" ref="BI293:BI304" si="83">IF(N293="nulová",J293,0)</f>
        <v>0</v>
      </c>
      <c r="BJ293" s="13" t="s">
        <v>82</v>
      </c>
      <c r="BK293" s="158">
        <f t="shared" ref="BK293:BK304" si="84">ROUND(I293*H293,2)</f>
        <v>0</v>
      </c>
      <c r="BL293" s="13" t="s">
        <v>229</v>
      </c>
      <c r="BM293" s="157" t="s">
        <v>1173</v>
      </c>
    </row>
    <row r="294" spans="2:65" s="1" customFormat="1" ht="24.15" customHeight="1" x14ac:dyDescent="0.2">
      <c r="B294" s="28"/>
      <c r="C294" s="162" t="s">
        <v>604</v>
      </c>
      <c r="D294" s="162" t="s">
        <v>322</v>
      </c>
      <c r="E294" s="163" t="s">
        <v>1174</v>
      </c>
      <c r="F294" s="164" t="s">
        <v>1175</v>
      </c>
      <c r="G294" s="165" t="s">
        <v>171</v>
      </c>
      <c r="H294" s="166">
        <v>265.99599999999998</v>
      </c>
      <c r="I294" s="167"/>
      <c r="J294" s="168">
        <f t="shared" si="75"/>
        <v>0</v>
      </c>
      <c r="K294" s="169"/>
      <c r="L294" s="170"/>
      <c r="M294" s="171" t="s">
        <v>1</v>
      </c>
      <c r="N294" s="172" t="s">
        <v>40</v>
      </c>
      <c r="P294" s="155">
        <f t="shared" si="76"/>
        <v>0</v>
      </c>
      <c r="Q294" s="155">
        <v>6.0000000000000001E-3</v>
      </c>
      <c r="R294" s="155">
        <f t="shared" si="77"/>
        <v>1.5959759999999998</v>
      </c>
      <c r="S294" s="155">
        <v>0</v>
      </c>
      <c r="T294" s="156">
        <f t="shared" si="78"/>
        <v>0</v>
      </c>
      <c r="AR294" s="157" t="s">
        <v>295</v>
      </c>
      <c r="AT294" s="157" t="s">
        <v>322</v>
      </c>
      <c r="AU294" s="157" t="s">
        <v>84</v>
      </c>
      <c r="AY294" s="13" t="s">
        <v>160</v>
      </c>
      <c r="BE294" s="158">
        <f t="shared" si="79"/>
        <v>0</v>
      </c>
      <c r="BF294" s="158">
        <f t="shared" si="80"/>
        <v>0</v>
      </c>
      <c r="BG294" s="158">
        <f t="shared" si="81"/>
        <v>0</v>
      </c>
      <c r="BH294" s="158">
        <f t="shared" si="82"/>
        <v>0</v>
      </c>
      <c r="BI294" s="158">
        <f t="shared" si="83"/>
        <v>0</v>
      </c>
      <c r="BJ294" s="13" t="s">
        <v>82</v>
      </c>
      <c r="BK294" s="158">
        <f t="shared" si="84"/>
        <v>0</v>
      </c>
      <c r="BL294" s="13" t="s">
        <v>229</v>
      </c>
      <c r="BM294" s="157" t="s">
        <v>1176</v>
      </c>
    </row>
    <row r="295" spans="2:65" s="1" customFormat="1" ht="24.15" customHeight="1" x14ac:dyDescent="0.2">
      <c r="B295" s="28"/>
      <c r="C295" s="146" t="s">
        <v>608</v>
      </c>
      <c r="D295" s="146" t="s">
        <v>163</v>
      </c>
      <c r="E295" s="147" t="s">
        <v>1171</v>
      </c>
      <c r="F295" s="148" t="s">
        <v>1172</v>
      </c>
      <c r="G295" s="149" t="s">
        <v>171</v>
      </c>
      <c r="H295" s="150">
        <v>15.12</v>
      </c>
      <c r="I295" s="151"/>
      <c r="J295" s="152">
        <f t="shared" si="75"/>
        <v>0</v>
      </c>
      <c r="K295" s="153"/>
      <c r="L295" s="28"/>
      <c r="M295" s="154" t="s">
        <v>1</v>
      </c>
      <c r="N295" s="115" t="s">
        <v>40</v>
      </c>
      <c r="P295" s="155">
        <f t="shared" si="76"/>
        <v>0</v>
      </c>
      <c r="Q295" s="155">
        <v>2.9999999999999997E-4</v>
      </c>
      <c r="R295" s="155">
        <f t="shared" si="77"/>
        <v>4.5359999999999992E-3</v>
      </c>
      <c r="S295" s="155">
        <v>0</v>
      </c>
      <c r="T295" s="156">
        <f t="shared" si="78"/>
        <v>0</v>
      </c>
      <c r="AR295" s="157" t="s">
        <v>229</v>
      </c>
      <c r="AT295" s="157" t="s">
        <v>163</v>
      </c>
      <c r="AU295" s="157" t="s">
        <v>84</v>
      </c>
      <c r="AY295" s="13" t="s">
        <v>160</v>
      </c>
      <c r="BE295" s="158">
        <f t="shared" si="79"/>
        <v>0</v>
      </c>
      <c r="BF295" s="158">
        <f t="shared" si="80"/>
        <v>0</v>
      </c>
      <c r="BG295" s="158">
        <f t="shared" si="81"/>
        <v>0</v>
      </c>
      <c r="BH295" s="158">
        <f t="shared" si="82"/>
        <v>0</v>
      </c>
      <c r="BI295" s="158">
        <f t="shared" si="83"/>
        <v>0</v>
      </c>
      <c r="BJ295" s="13" t="s">
        <v>82</v>
      </c>
      <c r="BK295" s="158">
        <f t="shared" si="84"/>
        <v>0</v>
      </c>
      <c r="BL295" s="13" t="s">
        <v>229</v>
      </c>
      <c r="BM295" s="157" t="s">
        <v>1177</v>
      </c>
    </row>
    <row r="296" spans="2:65" s="1" customFormat="1" ht="24.15" customHeight="1" x14ac:dyDescent="0.2">
      <c r="B296" s="28"/>
      <c r="C296" s="162" t="s">
        <v>612</v>
      </c>
      <c r="D296" s="162" t="s">
        <v>322</v>
      </c>
      <c r="E296" s="163" t="s">
        <v>1178</v>
      </c>
      <c r="F296" s="164" t="s">
        <v>1179</v>
      </c>
      <c r="G296" s="165" t="s">
        <v>171</v>
      </c>
      <c r="H296" s="166">
        <v>15.422000000000001</v>
      </c>
      <c r="I296" s="167"/>
      <c r="J296" s="168">
        <f t="shared" si="75"/>
        <v>0</v>
      </c>
      <c r="K296" s="169"/>
      <c r="L296" s="170"/>
      <c r="M296" s="171" t="s">
        <v>1</v>
      </c>
      <c r="N296" s="172" t="s">
        <v>40</v>
      </c>
      <c r="P296" s="155">
        <f t="shared" si="76"/>
        <v>0</v>
      </c>
      <c r="Q296" s="155">
        <v>5.4000000000000003E-3</v>
      </c>
      <c r="R296" s="155">
        <f t="shared" si="77"/>
        <v>8.3278800000000014E-2</v>
      </c>
      <c r="S296" s="155">
        <v>0</v>
      </c>
      <c r="T296" s="156">
        <f t="shared" si="78"/>
        <v>0</v>
      </c>
      <c r="AR296" s="157" t="s">
        <v>295</v>
      </c>
      <c r="AT296" s="157" t="s">
        <v>322</v>
      </c>
      <c r="AU296" s="157" t="s">
        <v>84</v>
      </c>
      <c r="AY296" s="13" t="s">
        <v>160</v>
      </c>
      <c r="BE296" s="158">
        <f t="shared" si="79"/>
        <v>0</v>
      </c>
      <c r="BF296" s="158">
        <f t="shared" si="80"/>
        <v>0</v>
      </c>
      <c r="BG296" s="158">
        <f t="shared" si="81"/>
        <v>0</v>
      </c>
      <c r="BH296" s="158">
        <f t="shared" si="82"/>
        <v>0</v>
      </c>
      <c r="BI296" s="158">
        <f t="shared" si="83"/>
        <v>0</v>
      </c>
      <c r="BJ296" s="13" t="s">
        <v>82</v>
      </c>
      <c r="BK296" s="158">
        <f t="shared" si="84"/>
        <v>0</v>
      </c>
      <c r="BL296" s="13" t="s">
        <v>229</v>
      </c>
      <c r="BM296" s="157" t="s">
        <v>1180</v>
      </c>
    </row>
    <row r="297" spans="2:65" s="1" customFormat="1" ht="24.15" customHeight="1" x14ac:dyDescent="0.2">
      <c r="B297" s="28"/>
      <c r="C297" s="146" t="s">
        <v>616</v>
      </c>
      <c r="D297" s="146" t="s">
        <v>163</v>
      </c>
      <c r="E297" s="147" t="s">
        <v>350</v>
      </c>
      <c r="F297" s="148" t="s">
        <v>351</v>
      </c>
      <c r="G297" s="149" t="s">
        <v>171</v>
      </c>
      <c r="H297" s="150">
        <v>2.27</v>
      </c>
      <c r="I297" s="151"/>
      <c r="J297" s="152">
        <f t="shared" si="75"/>
        <v>0</v>
      </c>
      <c r="K297" s="153"/>
      <c r="L297" s="28"/>
      <c r="M297" s="154" t="s">
        <v>1</v>
      </c>
      <c r="N297" s="115" t="s">
        <v>40</v>
      </c>
      <c r="P297" s="155">
        <f t="shared" si="76"/>
        <v>0</v>
      </c>
      <c r="Q297" s="155">
        <v>0</v>
      </c>
      <c r="R297" s="155">
        <f t="shared" si="77"/>
        <v>0</v>
      </c>
      <c r="S297" s="155">
        <v>0</v>
      </c>
      <c r="T297" s="156">
        <f t="shared" si="78"/>
        <v>0</v>
      </c>
      <c r="AR297" s="157" t="s">
        <v>229</v>
      </c>
      <c r="AT297" s="157" t="s">
        <v>163</v>
      </c>
      <c r="AU297" s="157" t="s">
        <v>84</v>
      </c>
      <c r="AY297" s="13" t="s">
        <v>160</v>
      </c>
      <c r="BE297" s="158">
        <f t="shared" si="79"/>
        <v>0</v>
      </c>
      <c r="BF297" s="158">
        <f t="shared" si="80"/>
        <v>0</v>
      </c>
      <c r="BG297" s="158">
        <f t="shared" si="81"/>
        <v>0</v>
      </c>
      <c r="BH297" s="158">
        <f t="shared" si="82"/>
        <v>0</v>
      </c>
      <c r="BI297" s="158">
        <f t="shared" si="83"/>
        <v>0</v>
      </c>
      <c r="BJ297" s="13" t="s">
        <v>82</v>
      </c>
      <c r="BK297" s="158">
        <f t="shared" si="84"/>
        <v>0</v>
      </c>
      <c r="BL297" s="13" t="s">
        <v>229</v>
      </c>
      <c r="BM297" s="157" t="s">
        <v>1181</v>
      </c>
    </row>
    <row r="298" spans="2:65" s="1" customFormat="1" ht="24.15" customHeight="1" x14ac:dyDescent="0.2">
      <c r="B298" s="28"/>
      <c r="C298" s="162" t="s">
        <v>618</v>
      </c>
      <c r="D298" s="162" t="s">
        <v>322</v>
      </c>
      <c r="E298" s="163" t="s">
        <v>1182</v>
      </c>
      <c r="F298" s="164" t="s">
        <v>1183</v>
      </c>
      <c r="G298" s="165" t="s">
        <v>171</v>
      </c>
      <c r="H298" s="166">
        <v>2.3149999999999999</v>
      </c>
      <c r="I298" s="167"/>
      <c r="J298" s="168">
        <f t="shared" si="75"/>
        <v>0</v>
      </c>
      <c r="K298" s="169"/>
      <c r="L298" s="170"/>
      <c r="M298" s="171" t="s">
        <v>1</v>
      </c>
      <c r="N298" s="172" t="s">
        <v>40</v>
      </c>
      <c r="P298" s="155">
        <f t="shared" si="76"/>
        <v>0</v>
      </c>
      <c r="Q298" s="155">
        <v>1.75E-3</v>
      </c>
      <c r="R298" s="155">
        <f t="shared" si="77"/>
        <v>4.0512500000000002E-3</v>
      </c>
      <c r="S298" s="155">
        <v>0</v>
      </c>
      <c r="T298" s="156">
        <f t="shared" si="78"/>
        <v>0</v>
      </c>
      <c r="AR298" s="157" t="s">
        <v>295</v>
      </c>
      <c r="AT298" s="157" t="s">
        <v>322</v>
      </c>
      <c r="AU298" s="157" t="s">
        <v>84</v>
      </c>
      <c r="AY298" s="13" t="s">
        <v>160</v>
      </c>
      <c r="BE298" s="158">
        <f t="shared" si="79"/>
        <v>0</v>
      </c>
      <c r="BF298" s="158">
        <f t="shared" si="80"/>
        <v>0</v>
      </c>
      <c r="BG298" s="158">
        <f t="shared" si="81"/>
        <v>0</v>
      </c>
      <c r="BH298" s="158">
        <f t="shared" si="82"/>
        <v>0</v>
      </c>
      <c r="BI298" s="158">
        <f t="shared" si="83"/>
        <v>0</v>
      </c>
      <c r="BJ298" s="13" t="s">
        <v>82</v>
      </c>
      <c r="BK298" s="158">
        <f t="shared" si="84"/>
        <v>0</v>
      </c>
      <c r="BL298" s="13" t="s">
        <v>229</v>
      </c>
      <c r="BM298" s="157" t="s">
        <v>1184</v>
      </c>
    </row>
    <row r="299" spans="2:65" s="1" customFormat="1" ht="24.15" customHeight="1" x14ac:dyDescent="0.2">
      <c r="B299" s="28"/>
      <c r="C299" s="146" t="s">
        <v>622</v>
      </c>
      <c r="D299" s="146" t="s">
        <v>163</v>
      </c>
      <c r="E299" s="147" t="s">
        <v>350</v>
      </c>
      <c r="F299" s="148" t="s">
        <v>351</v>
      </c>
      <c r="G299" s="149" t="s">
        <v>171</v>
      </c>
      <c r="H299" s="150">
        <v>5.51</v>
      </c>
      <c r="I299" s="151"/>
      <c r="J299" s="152">
        <f t="shared" si="75"/>
        <v>0</v>
      </c>
      <c r="K299" s="153"/>
      <c r="L299" s="28"/>
      <c r="M299" s="154" t="s">
        <v>1</v>
      </c>
      <c r="N299" s="115" t="s">
        <v>40</v>
      </c>
      <c r="P299" s="155">
        <f t="shared" si="76"/>
        <v>0</v>
      </c>
      <c r="Q299" s="155">
        <v>0</v>
      </c>
      <c r="R299" s="155">
        <f t="shared" si="77"/>
        <v>0</v>
      </c>
      <c r="S299" s="155">
        <v>0</v>
      </c>
      <c r="T299" s="156">
        <f t="shared" si="78"/>
        <v>0</v>
      </c>
      <c r="AR299" s="157" t="s">
        <v>229</v>
      </c>
      <c r="AT299" s="157" t="s">
        <v>163</v>
      </c>
      <c r="AU299" s="157" t="s">
        <v>84</v>
      </c>
      <c r="AY299" s="13" t="s">
        <v>160</v>
      </c>
      <c r="BE299" s="158">
        <f t="shared" si="79"/>
        <v>0</v>
      </c>
      <c r="BF299" s="158">
        <f t="shared" si="80"/>
        <v>0</v>
      </c>
      <c r="BG299" s="158">
        <f t="shared" si="81"/>
        <v>0</v>
      </c>
      <c r="BH299" s="158">
        <f t="shared" si="82"/>
        <v>0</v>
      </c>
      <c r="BI299" s="158">
        <f t="shared" si="83"/>
        <v>0</v>
      </c>
      <c r="BJ299" s="13" t="s">
        <v>82</v>
      </c>
      <c r="BK299" s="158">
        <f t="shared" si="84"/>
        <v>0</v>
      </c>
      <c r="BL299" s="13" t="s">
        <v>229</v>
      </c>
      <c r="BM299" s="157" t="s">
        <v>1185</v>
      </c>
    </row>
    <row r="300" spans="2:65" s="1" customFormat="1" ht="24.15" customHeight="1" x14ac:dyDescent="0.2">
      <c r="B300" s="28"/>
      <c r="C300" s="162" t="s">
        <v>387</v>
      </c>
      <c r="D300" s="162" t="s">
        <v>322</v>
      </c>
      <c r="E300" s="163" t="s">
        <v>1182</v>
      </c>
      <c r="F300" s="164" t="s">
        <v>1183</v>
      </c>
      <c r="G300" s="165" t="s">
        <v>171</v>
      </c>
      <c r="H300" s="166">
        <v>5.62</v>
      </c>
      <c r="I300" s="167"/>
      <c r="J300" s="168">
        <f t="shared" si="75"/>
        <v>0</v>
      </c>
      <c r="K300" s="169"/>
      <c r="L300" s="170"/>
      <c r="M300" s="171" t="s">
        <v>1</v>
      </c>
      <c r="N300" s="172" t="s">
        <v>40</v>
      </c>
      <c r="P300" s="155">
        <f t="shared" si="76"/>
        <v>0</v>
      </c>
      <c r="Q300" s="155">
        <v>1.75E-3</v>
      </c>
      <c r="R300" s="155">
        <f t="shared" si="77"/>
        <v>9.835E-3</v>
      </c>
      <c r="S300" s="155">
        <v>0</v>
      </c>
      <c r="T300" s="156">
        <f t="shared" si="78"/>
        <v>0</v>
      </c>
      <c r="AR300" s="157" t="s">
        <v>295</v>
      </c>
      <c r="AT300" s="157" t="s">
        <v>322</v>
      </c>
      <c r="AU300" s="157" t="s">
        <v>84</v>
      </c>
      <c r="AY300" s="13" t="s">
        <v>160</v>
      </c>
      <c r="BE300" s="158">
        <f t="shared" si="79"/>
        <v>0</v>
      </c>
      <c r="BF300" s="158">
        <f t="shared" si="80"/>
        <v>0</v>
      </c>
      <c r="BG300" s="158">
        <f t="shared" si="81"/>
        <v>0</v>
      </c>
      <c r="BH300" s="158">
        <f t="shared" si="82"/>
        <v>0</v>
      </c>
      <c r="BI300" s="158">
        <f t="shared" si="83"/>
        <v>0</v>
      </c>
      <c r="BJ300" s="13" t="s">
        <v>82</v>
      </c>
      <c r="BK300" s="158">
        <f t="shared" si="84"/>
        <v>0</v>
      </c>
      <c r="BL300" s="13" t="s">
        <v>229</v>
      </c>
      <c r="BM300" s="157" t="s">
        <v>1186</v>
      </c>
    </row>
    <row r="301" spans="2:65" s="1" customFormat="1" ht="24.15" customHeight="1" x14ac:dyDescent="0.2">
      <c r="B301" s="28"/>
      <c r="C301" s="146" t="s">
        <v>391</v>
      </c>
      <c r="D301" s="146" t="s">
        <v>163</v>
      </c>
      <c r="E301" s="147" t="s">
        <v>350</v>
      </c>
      <c r="F301" s="148" t="s">
        <v>351</v>
      </c>
      <c r="G301" s="149" t="s">
        <v>171</v>
      </c>
      <c r="H301" s="150">
        <v>5.51</v>
      </c>
      <c r="I301" s="151"/>
      <c r="J301" s="152">
        <f t="shared" si="75"/>
        <v>0</v>
      </c>
      <c r="K301" s="153"/>
      <c r="L301" s="28"/>
      <c r="M301" s="154" t="s">
        <v>1</v>
      </c>
      <c r="N301" s="115" t="s">
        <v>40</v>
      </c>
      <c r="P301" s="155">
        <f t="shared" si="76"/>
        <v>0</v>
      </c>
      <c r="Q301" s="155">
        <v>0</v>
      </c>
      <c r="R301" s="155">
        <f t="shared" si="77"/>
        <v>0</v>
      </c>
      <c r="S301" s="155">
        <v>0</v>
      </c>
      <c r="T301" s="156">
        <f t="shared" si="78"/>
        <v>0</v>
      </c>
      <c r="AR301" s="157" t="s">
        <v>229</v>
      </c>
      <c r="AT301" s="157" t="s">
        <v>163</v>
      </c>
      <c r="AU301" s="157" t="s">
        <v>84</v>
      </c>
      <c r="AY301" s="13" t="s">
        <v>160</v>
      </c>
      <c r="BE301" s="158">
        <f t="shared" si="79"/>
        <v>0</v>
      </c>
      <c r="BF301" s="158">
        <f t="shared" si="80"/>
        <v>0</v>
      </c>
      <c r="BG301" s="158">
        <f t="shared" si="81"/>
        <v>0</v>
      </c>
      <c r="BH301" s="158">
        <f t="shared" si="82"/>
        <v>0</v>
      </c>
      <c r="BI301" s="158">
        <f t="shared" si="83"/>
        <v>0</v>
      </c>
      <c r="BJ301" s="13" t="s">
        <v>82</v>
      </c>
      <c r="BK301" s="158">
        <f t="shared" si="84"/>
        <v>0</v>
      </c>
      <c r="BL301" s="13" t="s">
        <v>229</v>
      </c>
      <c r="BM301" s="157" t="s">
        <v>1187</v>
      </c>
    </row>
    <row r="302" spans="2:65" s="1" customFormat="1" ht="24.15" customHeight="1" x14ac:dyDescent="0.2">
      <c r="B302" s="28"/>
      <c r="C302" s="162" t="s">
        <v>395</v>
      </c>
      <c r="D302" s="162" t="s">
        <v>322</v>
      </c>
      <c r="E302" s="163" t="s">
        <v>354</v>
      </c>
      <c r="F302" s="164" t="s">
        <v>355</v>
      </c>
      <c r="G302" s="165" t="s">
        <v>171</v>
      </c>
      <c r="H302" s="166">
        <v>5.62</v>
      </c>
      <c r="I302" s="167"/>
      <c r="J302" s="168">
        <f t="shared" si="75"/>
        <v>0</v>
      </c>
      <c r="K302" s="169"/>
      <c r="L302" s="170"/>
      <c r="M302" s="171" t="s">
        <v>1</v>
      </c>
      <c r="N302" s="172" t="s">
        <v>40</v>
      </c>
      <c r="P302" s="155">
        <f t="shared" si="76"/>
        <v>0</v>
      </c>
      <c r="Q302" s="155">
        <v>8.9999999999999998E-4</v>
      </c>
      <c r="R302" s="155">
        <f t="shared" si="77"/>
        <v>5.058E-3</v>
      </c>
      <c r="S302" s="155">
        <v>0</v>
      </c>
      <c r="T302" s="156">
        <f t="shared" si="78"/>
        <v>0</v>
      </c>
      <c r="AR302" s="157" t="s">
        <v>295</v>
      </c>
      <c r="AT302" s="157" t="s">
        <v>322</v>
      </c>
      <c r="AU302" s="157" t="s">
        <v>84</v>
      </c>
      <c r="AY302" s="13" t="s">
        <v>160</v>
      </c>
      <c r="BE302" s="158">
        <f t="shared" si="79"/>
        <v>0</v>
      </c>
      <c r="BF302" s="158">
        <f t="shared" si="80"/>
        <v>0</v>
      </c>
      <c r="BG302" s="158">
        <f t="shared" si="81"/>
        <v>0</v>
      </c>
      <c r="BH302" s="158">
        <f t="shared" si="82"/>
        <v>0</v>
      </c>
      <c r="BI302" s="158">
        <f t="shared" si="83"/>
        <v>0</v>
      </c>
      <c r="BJ302" s="13" t="s">
        <v>82</v>
      </c>
      <c r="BK302" s="158">
        <f t="shared" si="84"/>
        <v>0</v>
      </c>
      <c r="BL302" s="13" t="s">
        <v>229</v>
      </c>
      <c r="BM302" s="157" t="s">
        <v>1188</v>
      </c>
    </row>
    <row r="303" spans="2:65" s="1" customFormat="1" ht="24.15" customHeight="1" x14ac:dyDescent="0.2">
      <c r="B303" s="28"/>
      <c r="C303" s="146" t="s">
        <v>399</v>
      </c>
      <c r="D303" s="146" t="s">
        <v>163</v>
      </c>
      <c r="E303" s="147" t="s">
        <v>1189</v>
      </c>
      <c r="F303" s="148" t="s">
        <v>1190</v>
      </c>
      <c r="G303" s="149" t="s">
        <v>218</v>
      </c>
      <c r="H303" s="150">
        <v>1.7809999999999999</v>
      </c>
      <c r="I303" s="151"/>
      <c r="J303" s="152">
        <f t="shared" si="75"/>
        <v>0</v>
      </c>
      <c r="K303" s="153"/>
      <c r="L303" s="28"/>
      <c r="M303" s="154" t="s">
        <v>1</v>
      </c>
      <c r="N303" s="115" t="s">
        <v>40</v>
      </c>
      <c r="P303" s="155">
        <f t="shared" si="76"/>
        <v>0</v>
      </c>
      <c r="Q303" s="155">
        <v>0</v>
      </c>
      <c r="R303" s="155">
        <f t="shared" si="77"/>
        <v>0</v>
      </c>
      <c r="S303" s="155">
        <v>0</v>
      </c>
      <c r="T303" s="156">
        <f t="shared" si="78"/>
        <v>0</v>
      </c>
      <c r="AR303" s="157" t="s">
        <v>229</v>
      </c>
      <c r="AT303" s="157" t="s">
        <v>163</v>
      </c>
      <c r="AU303" s="157" t="s">
        <v>84</v>
      </c>
      <c r="AY303" s="13" t="s">
        <v>160</v>
      </c>
      <c r="BE303" s="158">
        <f t="shared" si="79"/>
        <v>0</v>
      </c>
      <c r="BF303" s="158">
        <f t="shared" si="80"/>
        <v>0</v>
      </c>
      <c r="BG303" s="158">
        <f t="shared" si="81"/>
        <v>0</v>
      </c>
      <c r="BH303" s="158">
        <f t="shared" si="82"/>
        <v>0</v>
      </c>
      <c r="BI303" s="158">
        <f t="shared" si="83"/>
        <v>0</v>
      </c>
      <c r="BJ303" s="13" t="s">
        <v>82</v>
      </c>
      <c r="BK303" s="158">
        <f t="shared" si="84"/>
        <v>0</v>
      </c>
      <c r="BL303" s="13" t="s">
        <v>229</v>
      </c>
      <c r="BM303" s="157" t="s">
        <v>1191</v>
      </c>
    </row>
    <row r="304" spans="2:65" s="1" customFormat="1" ht="24.15" customHeight="1" x14ac:dyDescent="0.2">
      <c r="B304" s="28"/>
      <c r="C304" s="146" t="s">
        <v>431</v>
      </c>
      <c r="D304" s="146" t="s">
        <v>163</v>
      </c>
      <c r="E304" s="147" t="s">
        <v>370</v>
      </c>
      <c r="F304" s="148" t="s">
        <v>371</v>
      </c>
      <c r="G304" s="149" t="s">
        <v>218</v>
      </c>
      <c r="H304" s="150">
        <v>1.7809999999999999</v>
      </c>
      <c r="I304" s="151"/>
      <c r="J304" s="152">
        <f t="shared" si="75"/>
        <v>0</v>
      </c>
      <c r="K304" s="153"/>
      <c r="L304" s="28"/>
      <c r="M304" s="154" t="s">
        <v>1</v>
      </c>
      <c r="N304" s="115" t="s">
        <v>40</v>
      </c>
      <c r="P304" s="155">
        <f t="shared" si="76"/>
        <v>0</v>
      </c>
      <c r="Q304" s="155">
        <v>0</v>
      </c>
      <c r="R304" s="155">
        <f t="shared" si="77"/>
        <v>0</v>
      </c>
      <c r="S304" s="155">
        <v>0</v>
      </c>
      <c r="T304" s="156">
        <f t="shared" si="78"/>
        <v>0</v>
      </c>
      <c r="AR304" s="157" t="s">
        <v>229</v>
      </c>
      <c r="AT304" s="157" t="s">
        <v>163</v>
      </c>
      <c r="AU304" s="157" t="s">
        <v>84</v>
      </c>
      <c r="AY304" s="13" t="s">
        <v>160</v>
      </c>
      <c r="BE304" s="158">
        <f t="shared" si="79"/>
        <v>0</v>
      </c>
      <c r="BF304" s="158">
        <f t="shared" si="80"/>
        <v>0</v>
      </c>
      <c r="BG304" s="158">
        <f t="shared" si="81"/>
        <v>0</v>
      </c>
      <c r="BH304" s="158">
        <f t="shared" si="82"/>
        <v>0</v>
      </c>
      <c r="BI304" s="158">
        <f t="shared" si="83"/>
        <v>0</v>
      </c>
      <c r="BJ304" s="13" t="s">
        <v>82</v>
      </c>
      <c r="BK304" s="158">
        <f t="shared" si="84"/>
        <v>0</v>
      </c>
      <c r="BL304" s="13" t="s">
        <v>229</v>
      </c>
      <c r="BM304" s="157" t="s">
        <v>1192</v>
      </c>
    </row>
    <row r="305" spans="2:65" s="11" customFormat="1" ht="22.75" customHeight="1" x14ac:dyDescent="0.25">
      <c r="B305" s="134"/>
      <c r="D305" s="135" t="s">
        <v>74</v>
      </c>
      <c r="E305" s="144" t="s">
        <v>1193</v>
      </c>
      <c r="F305" s="144" t="s">
        <v>1194</v>
      </c>
      <c r="I305" s="137"/>
      <c r="J305" s="145">
        <f>BK305</f>
        <v>0</v>
      </c>
      <c r="L305" s="134"/>
      <c r="M305" s="139"/>
      <c r="P305" s="140">
        <f>SUM(P306:P333)</f>
        <v>0</v>
      </c>
      <c r="R305" s="140">
        <f>SUM(R306:R333)</f>
        <v>10.692161519085001</v>
      </c>
      <c r="T305" s="141">
        <f>SUM(T306:T333)</f>
        <v>12.716659999999999</v>
      </c>
      <c r="AR305" s="135" t="s">
        <v>84</v>
      </c>
      <c r="AT305" s="142" t="s">
        <v>74</v>
      </c>
      <c r="AU305" s="142" t="s">
        <v>82</v>
      </c>
      <c r="AY305" s="135" t="s">
        <v>160</v>
      </c>
      <c r="BK305" s="143">
        <f>SUM(BK306:BK333)</f>
        <v>0</v>
      </c>
    </row>
    <row r="306" spans="2:65" s="1" customFormat="1" ht="33" customHeight="1" x14ac:dyDescent="0.2">
      <c r="B306" s="28"/>
      <c r="C306" s="146" t="s">
        <v>435</v>
      </c>
      <c r="D306" s="146" t="s">
        <v>163</v>
      </c>
      <c r="E306" s="147" t="s">
        <v>1195</v>
      </c>
      <c r="F306" s="148" t="s">
        <v>1196</v>
      </c>
      <c r="G306" s="149" t="s">
        <v>209</v>
      </c>
      <c r="H306" s="150">
        <v>12.337999999999999</v>
      </c>
      <c r="I306" s="151"/>
      <c r="J306" s="152">
        <f t="shared" ref="J306:J333" si="85">ROUND(I306*H306,2)</f>
        <v>0</v>
      </c>
      <c r="K306" s="153"/>
      <c r="L306" s="28"/>
      <c r="M306" s="154" t="s">
        <v>1</v>
      </c>
      <c r="N306" s="115" t="s">
        <v>40</v>
      </c>
      <c r="P306" s="155">
        <f t="shared" ref="P306:P333" si="86">O306*H306</f>
        <v>0</v>
      </c>
      <c r="Q306" s="155">
        <v>1.08E-3</v>
      </c>
      <c r="R306" s="155">
        <f t="shared" ref="R306:R333" si="87">Q306*H306</f>
        <v>1.332504E-2</v>
      </c>
      <c r="S306" s="155">
        <v>0</v>
      </c>
      <c r="T306" s="156">
        <f t="shared" ref="T306:T333" si="88">S306*H306</f>
        <v>0</v>
      </c>
      <c r="AR306" s="157" t="s">
        <v>229</v>
      </c>
      <c r="AT306" s="157" t="s">
        <v>163</v>
      </c>
      <c r="AU306" s="157" t="s">
        <v>84</v>
      </c>
      <c r="AY306" s="13" t="s">
        <v>160</v>
      </c>
      <c r="BE306" s="158">
        <f t="shared" ref="BE306:BE333" si="89">IF(N306="základní",J306,0)</f>
        <v>0</v>
      </c>
      <c r="BF306" s="158">
        <f t="shared" ref="BF306:BF333" si="90">IF(N306="snížená",J306,0)</f>
        <v>0</v>
      </c>
      <c r="BG306" s="158">
        <f t="shared" ref="BG306:BG333" si="91">IF(N306="zákl. přenesená",J306,0)</f>
        <v>0</v>
      </c>
      <c r="BH306" s="158">
        <f t="shared" ref="BH306:BH333" si="92">IF(N306="sníž. přenesená",J306,0)</f>
        <v>0</v>
      </c>
      <c r="BI306" s="158">
        <f t="shared" ref="BI306:BI333" si="93">IF(N306="nulová",J306,0)</f>
        <v>0</v>
      </c>
      <c r="BJ306" s="13" t="s">
        <v>82</v>
      </c>
      <c r="BK306" s="158">
        <f t="shared" ref="BK306:BK333" si="94">ROUND(I306*H306,2)</f>
        <v>0</v>
      </c>
      <c r="BL306" s="13" t="s">
        <v>229</v>
      </c>
      <c r="BM306" s="157" t="s">
        <v>1197</v>
      </c>
    </row>
    <row r="307" spans="2:65" s="1" customFormat="1" ht="16.5" customHeight="1" x14ac:dyDescent="0.2">
      <c r="B307" s="28"/>
      <c r="C307" s="146" t="s">
        <v>439</v>
      </c>
      <c r="D307" s="146" t="s">
        <v>163</v>
      </c>
      <c r="E307" s="147" t="s">
        <v>1198</v>
      </c>
      <c r="F307" s="148" t="s">
        <v>1199</v>
      </c>
      <c r="G307" s="149" t="s">
        <v>171</v>
      </c>
      <c r="H307" s="150">
        <v>14.21</v>
      </c>
      <c r="I307" s="151"/>
      <c r="J307" s="152">
        <f t="shared" si="85"/>
        <v>0</v>
      </c>
      <c r="K307" s="153"/>
      <c r="L307" s="28"/>
      <c r="M307" s="154" t="s">
        <v>1</v>
      </c>
      <c r="N307" s="115" t="s">
        <v>40</v>
      </c>
      <c r="P307" s="155">
        <f t="shared" si="86"/>
        <v>0</v>
      </c>
      <c r="Q307" s="155">
        <v>0</v>
      </c>
      <c r="R307" s="155">
        <f t="shared" si="87"/>
        <v>0</v>
      </c>
      <c r="S307" s="155">
        <v>2.1999999999999999E-2</v>
      </c>
      <c r="T307" s="156">
        <f t="shared" si="88"/>
        <v>0.31262000000000001</v>
      </c>
      <c r="AR307" s="157" t="s">
        <v>229</v>
      </c>
      <c r="AT307" s="157" t="s">
        <v>163</v>
      </c>
      <c r="AU307" s="157" t="s">
        <v>84</v>
      </c>
      <c r="AY307" s="13" t="s">
        <v>160</v>
      </c>
      <c r="BE307" s="158">
        <f t="shared" si="89"/>
        <v>0</v>
      </c>
      <c r="BF307" s="158">
        <f t="shared" si="90"/>
        <v>0</v>
      </c>
      <c r="BG307" s="158">
        <f t="shared" si="91"/>
        <v>0</v>
      </c>
      <c r="BH307" s="158">
        <f t="shared" si="92"/>
        <v>0</v>
      </c>
      <c r="BI307" s="158">
        <f t="shared" si="93"/>
        <v>0</v>
      </c>
      <c r="BJ307" s="13" t="s">
        <v>82</v>
      </c>
      <c r="BK307" s="158">
        <f t="shared" si="94"/>
        <v>0</v>
      </c>
      <c r="BL307" s="13" t="s">
        <v>229</v>
      </c>
      <c r="BM307" s="157" t="s">
        <v>1200</v>
      </c>
    </row>
    <row r="308" spans="2:65" s="1" customFormat="1" ht="24.15" customHeight="1" x14ac:dyDescent="0.2">
      <c r="B308" s="28"/>
      <c r="C308" s="146" t="s">
        <v>443</v>
      </c>
      <c r="D308" s="146" t="s">
        <v>163</v>
      </c>
      <c r="E308" s="147" t="s">
        <v>1201</v>
      </c>
      <c r="F308" s="148" t="s">
        <v>1202</v>
      </c>
      <c r="G308" s="149" t="s">
        <v>171</v>
      </c>
      <c r="H308" s="150">
        <v>28.42</v>
      </c>
      <c r="I308" s="151"/>
      <c r="J308" s="152">
        <f t="shared" si="85"/>
        <v>0</v>
      </c>
      <c r="K308" s="153"/>
      <c r="L308" s="28"/>
      <c r="M308" s="154" t="s">
        <v>1</v>
      </c>
      <c r="N308" s="115" t="s">
        <v>40</v>
      </c>
      <c r="P308" s="155">
        <f t="shared" si="86"/>
        <v>0</v>
      </c>
      <c r="Q308" s="155">
        <v>0</v>
      </c>
      <c r="R308" s="155">
        <f t="shared" si="87"/>
        <v>0</v>
      </c>
      <c r="S308" s="155">
        <v>1.4E-2</v>
      </c>
      <c r="T308" s="156">
        <f t="shared" si="88"/>
        <v>0.39788000000000001</v>
      </c>
      <c r="AR308" s="157" t="s">
        <v>229</v>
      </c>
      <c r="AT308" s="157" t="s">
        <v>163</v>
      </c>
      <c r="AU308" s="157" t="s">
        <v>84</v>
      </c>
      <c r="AY308" s="13" t="s">
        <v>160</v>
      </c>
      <c r="BE308" s="158">
        <f t="shared" si="89"/>
        <v>0</v>
      </c>
      <c r="BF308" s="158">
        <f t="shared" si="90"/>
        <v>0</v>
      </c>
      <c r="BG308" s="158">
        <f t="shared" si="91"/>
        <v>0</v>
      </c>
      <c r="BH308" s="158">
        <f t="shared" si="92"/>
        <v>0</v>
      </c>
      <c r="BI308" s="158">
        <f t="shared" si="93"/>
        <v>0</v>
      </c>
      <c r="BJ308" s="13" t="s">
        <v>82</v>
      </c>
      <c r="BK308" s="158">
        <f t="shared" si="94"/>
        <v>0</v>
      </c>
      <c r="BL308" s="13" t="s">
        <v>229</v>
      </c>
      <c r="BM308" s="157" t="s">
        <v>1203</v>
      </c>
    </row>
    <row r="309" spans="2:65" s="1" customFormat="1" ht="24.15" customHeight="1" x14ac:dyDescent="0.2">
      <c r="B309" s="28"/>
      <c r="C309" s="146" t="s">
        <v>447</v>
      </c>
      <c r="D309" s="146" t="s">
        <v>163</v>
      </c>
      <c r="E309" s="147" t="s">
        <v>1204</v>
      </c>
      <c r="F309" s="148" t="s">
        <v>1205</v>
      </c>
      <c r="G309" s="149" t="s">
        <v>492</v>
      </c>
      <c r="H309" s="150">
        <v>699.98</v>
      </c>
      <c r="I309" s="151"/>
      <c r="J309" s="152">
        <f t="shared" si="85"/>
        <v>0</v>
      </c>
      <c r="K309" s="153"/>
      <c r="L309" s="28"/>
      <c r="M309" s="154" t="s">
        <v>1</v>
      </c>
      <c r="N309" s="115" t="s">
        <v>40</v>
      </c>
      <c r="P309" s="155">
        <f t="shared" si="86"/>
        <v>0</v>
      </c>
      <c r="Q309" s="155">
        <v>0</v>
      </c>
      <c r="R309" s="155">
        <f t="shared" si="87"/>
        <v>0</v>
      </c>
      <c r="S309" s="155">
        <v>1.4E-2</v>
      </c>
      <c r="T309" s="156">
        <f t="shared" si="88"/>
        <v>9.7997200000000007</v>
      </c>
      <c r="AR309" s="157" t="s">
        <v>229</v>
      </c>
      <c r="AT309" s="157" t="s">
        <v>163</v>
      </c>
      <c r="AU309" s="157" t="s">
        <v>84</v>
      </c>
      <c r="AY309" s="13" t="s">
        <v>160</v>
      </c>
      <c r="BE309" s="158">
        <f t="shared" si="89"/>
        <v>0</v>
      </c>
      <c r="BF309" s="158">
        <f t="shared" si="90"/>
        <v>0</v>
      </c>
      <c r="BG309" s="158">
        <f t="shared" si="91"/>
        <v>0</v>
      </c>
      <c r="BH309" s="158">
        <f t="shared" si="92"/>
        <v>0</v>
      </c>
      <c r="BI309" s="158">
        <f t="shared" si="93"/>
        <v>0</v>
      </c>
      <c r="BJ309" s="13" t="s">
        <v>82</v>
      </c>
      <c r="BK309" s="158">
        <f t="shared" si="94"/>
        <v>0</v>
      </c>
      <c r="BL309" s="13" t="s">
        <v>229</v>
      </c>
      <c r="BM309" s="157" t="s">
        <v>1206</v>
      </c>
    </row>
    <row r="310" spans="2:65" s="1" customFormat="1" ht="33" customHeight="1" x14ac:dyDescent="0.2">
      <c r="B310" s="28"/>
      <c r="C310" s="146" t="s">
        <v>1207</v>
      </c>
      <c r="D310" s="146" t="s">
        <v>163</v>
      </c>
      <c r="E310" s="147" t="s">
        <v>1208</v>
      </c>
      <c r="F310" s="148" t="s">
        <v>1209</v>
      </c>
      <c r="G310" s="149" t="s">
        <v>492</v>
      </c>
      <c r="H310" s="150">
        <v>86.173000000000002</v>
      </c>
      <c r="I310" s="151"/>
      <c r="J310" s="152">
        <f t="shared" si="85"/>
        <v>0</v>
      </c>
      <c r="K310" s="153"/>
      <c r="L310" s="28"/>
      <c r="M310" s="154" t="s">
        <v>1</v>
      </c>
      <c r="N310" s="115" t="s">
        <v>40</v>
      </c>
      <c r="P310" s="155">
        <f t="shared" si="86"/>
        <v>0</v>
      </c>
      <c r="Q310" s="155">
        <v>0</v>
      </c>
      <c r="R310" s="155">
        <f t="shared" si="87"/>
        <v>0</v>
      </c>
      <c r="S310" s="155">
        <v>0</v>
      </c>
      <c r="T310" s="156">
        <f t="shared" si="88"/>
        <v>0</v>
      </c>
      <c r="AR310" s="157" t="s">
        <v>229</v>
      </c>
      <c r="AT310" s="157" t="s">
        <v>163</v>
      </c>
      <c r="AU310" s="157" t="s">
        <v>84</v>
      </c>
      <c r="AY310" s="13" t="s">
        <v>160</v>
      </c>
      <c r="BE310" s="158">
        <f t="shared" si="89"/>
        <v>0</v>
      </c>
      <c r="BF310" s="158">
        <f t="shared" si="90"/>
        <v>0</v>
      </c>
      <c r="BG310" s="158">
        <f t="shared" si="91"/>
        <v>0</v>
      </c>
      <c r="BH310" s="158">
        <f t="shared" si="92"/>
        <v>0</v>
      </c>
      <c r="BI310" s="158">
        <f t="shared" si="93"/>
        <v>0</v>
      </c>
      <c r="BJ310" s="13" t="s">
        <v>82</v>
      </c>
      <c r="BK310" s="158">
        <f t="shared" si="94"/>
        <v>0</v>
      </c>
      <c r="BL310" s="13" t="s">
        <v>229</v>
      </c>
      <c r="BM310" s="157" t="s">
        <v>1210</v>
      </c>
    </row>
    <row r="311" spans="2:65" s="1" customFormat="1" ht="21.75" customHeight="1" x14ac:dyDescent="0.2">
      <c r="B311" s="28"/>
      <c r="C311" s="162" t="s">
        <v>1211</v>
      </c>
      <c r="D311" s="162" t="s">
        <v>322</v>
      </c>
      <c r="E311" s="163" t="s">
        <v>1212</v>
      </c>
      <c r="F311" s="164" t="s">
        <v>1213</v>
      </c>
      <c r="G311" s="165" t="s">
        <v>209</v>
      </c>
      <c r="H311" s="166">
        <v>1.444</v>
      </c>
      <c r="I311" s="167"/>
      <c r="J311" s="168">
        <f t="shared" si="85"/>
        <v>0</v>
      </c>
      <c r="K311" s="169"/>
      <c r="L311" s="170"/>
      <c r="M311" s="171" t="s">
        <v>1</v>
      </c>
      <c r="N311" s="172" t="s">
        <v>40</v>
      </c>
      <c r="P311" s="155">
        <f t="shared" si="86"/>
        <v>0</v>
      </c>
      <c r="Q311" s="155">
        <v>0.55000000000000004</v>
      </c>
      <c r="R311" s="155">
        <f t="shared" si="87"/>
        <v>0.79420000000000002</v>
      </c>
      <c r="S311" s="155">
        <v>0</v>
      </c>
      <c r="T311" s="156">
        <f t="shared" si="88"/>
        <v>0</v>
      </c>
      <c r="AR311" s="157" t="s">
        <v>295</v>
      </c>
      <c r="AT311" s="157" t="s">
        <v>322</v>
      </c>
      <c r="AU311" s="157" t="s">
        <v>84</v>
      </c>
      <c r="AY311" s="13" t="s">
        <v>160</v>
      </c>
      <c r="BE311" s="158">
        <f t="shared" si="89"/>
        <v>0</v>
      </c>
      <c r="BF311" s="158">
        <f t="shared" si="90"/>
        <v>0</v>
      </c>
      <c r="BG311" s="158">
        <f t="shared" si="91"/>
        <v>0</v>
      </c>
      <c r="BH311" s="158">
        <f t="shared" si="92"/>
        <v>0</v>
      </c>
      <c r="BI311" s="158">
        <f t="shared" si="93"/>
        <v>0</v>
      </c>
      <c r="BJ311" s="13" t="s">
        <v>82</v>
      </c>
      <c r="BK311" s="158">
        <f t="shared" si="94"/>
        <v>0</v>
      </c>
      <c r="BL311" s="13" t="s">
        <v>229</v>
      </c>
      <c r="BM311" s="157" t="s">
        <v>1214</v>
      </c>
    </row>
    <row r="312" spans="2:65" s="1" customFormat="1" ht="33" customHeight="1" x14ac:dyDescent="0.2">
      <c r="B312" s="28"/>
      <c r="C312" s="146" t="s">
        <v>1215</v>
      </c>
      <c r="D312" s="146" t="s">
        <v>163</v>
      </c>
      <c r="E312" s="147" t="s">
        <v>1216</v>
      </c>
      <c r="F312" s="148" t="s">
        <v>1217</v>
      </c>
      <c r="G312" s="149" t="s">
        <v>492</v>
      </c>
      <c r="H312" s="150">
        <v>6.99</v>
      </c>
      <c r="I312" s="151"/>
      <c r="J312" s="152">
        <f t="shared" si="85"/>
        <v>0</v>
      </c>
      <c r="K312" s="153"/>
      <c r="L312" s="28"/>
      <c r="M312" s="154" t="s">
        <v>1</v>
      </c>
      <c r="N312" s="115" t="s">
        <v>40</v>
      </c>
      <c r="P312" s="155">
        <f t="shared" si="86"/>
        <v>0</v>
      </c>
      <c r="Q312" s="155">
        <v>0</v>
      </c>
      <c r="R312" s="155">
        <f t="shared" si="87"/>
        <v>0</v>
      </c>
      <c r="S312" s="155">
        <v>0</v>
      </c>
      <c r="T312" s="156">
        <f t="shared" si="88"/>
        <v>0</v>
      </c>
      <c r="AR312" s="157" t="s">
        <v>229</v>
      </c>
      <c r="AT312" s="157" t="s">
        <v>163</v>
      </c>
      <c r="AU312" s="157" t="s">
        <v>84</v>
      </c>
      <c r="AY312" s="13" t="s">
        <v>160</v>
      </c>
      <c r="BE312" s="158">
        <f t="shared" si="89"/>
        <v>0</v>
      </c>
      <c r="BF312" s="158">
        <f t="shared" si="90"/>
        <v>0</v>
      </c>
      <c r="BG312" s="158">
        <f t="shared" si="91"/>
        <v>0</v>
      </c>
      <c r="BH312" s="158">
        <f t="shared" si="92"/>
        <v>0</v>
      </c>
      <c r="BI312" s="158">
        <f t="shared" si="93"/>
        <v>0</v>
      </c>
      <c r="BJ312" s="13" t="s">
        <v>82</v>
      </c>
      <c r="BK312" s="158">
        <f t="shared" si="94"/>
        <v>0</v>
      </c>
      <c r="BL312" s="13" t="s">
        <v>229</v>
      </c>
      <c r="BM312" s="157" t="s">
        <v>1218</v>
      </c>
    </row>
    <row r="313" spans="2:65" s="1" customFormat="1" ht="21.75" customHeight="1" x14ac:dyDescent="0.2">
      <c r="B313" s="28"/>
      <c r="C313" s="162" t="s">
        <v>1219</v>
      </c>
      <c r="D313" s="162" t="s">
        <v>322</v>
      </c>
      <c r="E313" s="163" t="s">
        <v>1220</v>
      </c>
      <c r="F313" s="164" t="s">
        <v>1221</v>
      </c>
      <c r="G313" s="165" t="s">
        <v>209</v>
      </c>
      <c r="H313" s="166">
        <v>0.216</v>
      </c>
      <c r="I313" s="167"/>
      <c r="J313" s="168">
        <f t="shared" si="85"/>
        <v>0</v>
      </c>
      <c r="K313" s="169"/>
      <c r="L313" s="170"/>
      <c r="M313" s="171" t="s">
        <v>1</v>
      </c>
      <c r="N313" s="172" t="s">
        <v>40</v>
      </c>
      <c r="P313" s="155">
        <f t="shared" si="86"/>
        <v>0</v>
      </c>
      <c r="Q313" s="155">
        <v>0.55000000000000004</v>
      </c>
      <c r="R313" s="155">
        <f t="shared" si="87"/>
        <v>0.1188</v>
      </c>
      <c r="S313" s="155">
        <v>0</v>
      </c>
      <c r="T313" s="156">
        <f t="shared" si="88"/>
        <v>0</v>
      </c>
      <c r="AR313" s="157" t="s">
        <v>295</v>
      </c>
      <c r="AT313" s="157" t="s">
        <v>322</v>
      </c>
      <c r="AU313" s="157" t="s">
        <v>84</v>
      </c>
      <c r="AY313" s="13" t="s">
        <v>160</v>
      </c>
      <c r="BE313" s="158">
        <f t="shared" si="89"/>
        <v>0</v>
      </c>
      <c r="BF313" s="158">
        <f t="shared" si="90"/>
        <v>0</v>
      </c>
      <c r="BG313" s="158">
        <f t="shared" si="91"/>
        <v>0</v>
      </c>
      <c r="BH313" s="158">
        <f t="shared" si="92"/>
        <v>0</v>
      </c>
      <c r="BI313" s="158">
        <f t="shared" si="93"/>
        <v>0</v>
      </c>
      <c r="BJ313" s="13" t="s">
        <v>82</v>
      </c>
      <c r="BK313" s="158">
        <f t="shared" si="94"/>
        <v>0</v>
      </c>
      <c r="BL313" s="13" t="s">
        <v>229</v>
      </c>
      <c r="BM313" s="157" t="s">
        <v>1222</v>
      </c>
    </row>
    <row r="314" spans="2:65" s="1" customFormat="1" ht="33" customHeight="1" x14ac:dyDescent="0.2">
      <c r="B314" s="28"/>
      <c r="C314" s="146" t="s">
        <v>1223</v>
      </c>
      <c r="D314" s="146" t="s">
        <v>163</v>
      </c>
      <c r="E314" s="147" t="s">
        <v>1224</v>
      </c>
      <c r="F314" s="148" t="s">
        <v>1225</v>
      </c>
      <c r="G314" s="149" t="s">
        <v>171</v>
      </c>
      <c r="H314" s="150">
        <v>381.61200000000002</v>
      </c>
      <c r="I314" s="151"/>
      <c r="J314" s="152">
        <f t="shared" si="85"/>
        <v>0</v>
      </c>
      <c r="K314" s="153"/>
      <c r="L314" s="28"/>
      <c r="M314" s="154" t="s">
        <v>1</v>
      </c>
      <c r="N314" s="115" t="s">
        <v>40</v>
      </c>
      <c r="P314" s="155">
        <f t="shared" si="86"/>
        <v>0</v>
      </c>
      <c r="Q314" s="155">
        <v>0</v>
      </c>
      <c r="R314" s="155">
        <f t="shared" si="87"/>
        <v>0</v>
      </c>
      <c r="S314" s="155">
        <v>0</v>
      </c>
      <c r="T314" s="156">
        <f t="shared" si="88"/>
        <v>0</v>
      </c>
      <c r="AR314" s="157" t="s">
        <v>229</v>
      </c>
      <c r="AT314" s="157" t="s">
        <v>163</v>
      </c>
      <c r="AU314" s="157" t="s">
        <v>84</v>
      </c>
      <c r="AY314" s="13" t="s">
        <v>160</v>
      </c>
      <c r="BE314" s="158">
        <f t="shared" si="89"/>
        <v>0</v>
      </c>
      <c r="BF314" s="158">
        <f t="shared" si="90"/>
        <v>0</v>
      </c>
      <c r="BG314" s="158">
        <f t="shared" si="91"/>
        <v>0</v>
      </c>
      <c r="BH314" s="158">
        <f t="shared" si="92"/>
        <v>0</v>
      </c>
      <c r="BI314" s="158">
        <f t="shared" si="93"/>
        <v>0</v>
      </c>
      <c r="BJ314" s="13" t="s">
        <v>82</v>
      </c>
      <c r="BK314" s="158">
        <f t="shared" si="94"/>
        <v>0</v>
      </c>
      <c r="BL314" s="13" t="s">
        <v>229</v>
      </c>
      <c r="BM314" s="157" t="s">
        <v>1226</v>
      </c>
    </row>
    <row r="315" spans="2:65" s="1" customFormat="1" ht="16.5" customHeight="1" x14ac:dyDescent="0.2">
      <c r="B315" s="28"/>
      <c r="C315" s="162" t="s">
        <v>1227</v>
      </c>
      <c r="D315" s="162" t="s">
        <v>322</v>
      </c>
      <c r="E315" s="163" t="s">
        <v>1228</v>
      </c>
      <c r="F315" s="164" t="s">
        <v>1229</v>
      </c>
      <c r="G315" s="165" t="s">
        <v>209</v>
      </c>
      <c r="H315" s="166">
        <v>10.494</v>
      </c>
      <c r="I315" s="167"/>
      <c r="J315" s="168">
        <f t="shared" si="85"/>
        <v>0</v>
      </c>
      <c r="K315" s="169"/>
      <c r="L315" s="170"/>
      <c r="M315" s="171" t="s">
        <v>1</v>
      </c>
      <c r="N315" s="172" t="s">
        <v>40</v>
      </c>
      <c r="P315" s="155">
        <f t="shared" si="86"/>
        <v>0</v>
      </c>
      <c r="Q315" s="155">
        <v>0.55000000000000004</v>
      </c>
      <c r="R315" s="155">
        <f t="shared" si="87"/>
        <v>5.7717000000000001</v>
      </c>
      <c r="S315" s="155">
        <v>0</v>
      </c>
      <c r="T315" s="156">
        <f t="shared" si="88"/>
        <v>0</v>
      </c>
      <c r="AR315" s="157" t="s">
        <v>295</v>
      </c>
      <c r="AT315" s="157" t="s">
        <v>322</v>
      </c>
      <c r="AU315" s="157" t="s">
        <v>84</v>
      </c>
      <c r="AY315" s="13" t="s">
        <v>160</v>
      </c>
      <c r="BE315" s="158">
        <f t="shared" si="89"/>
        <v>0</v>
      </c>
      <c r="BF315" s="158">
        <f t="shared" si="90"/>
        <v>0</v>
      </c>
      <c r="BG315" s="158">
        <f t="shared" si="91"/>
        <v>0</v>
      </c>
      <c r="BH315" s="158">
        <f t="shared" si="92"/>
        <v>0</v>
      </c>
      <c r="BI315" s="158">
        <f t="shared" si="93"/>
        <v>0</v>
      </c>
      <c r="BJ315" s="13" t="s">
        <v>82</v>
      </c>
      <c r="BK315" s="158">
        <f t="shared" si="94"/>
        <v>0</v>
      </c>
      <c r="BL315" s="13" t="s">
        <v>229</v>
      </c>
      <c r="BM315" s="157" t="s">
        <v>1230</v>
      </c>
    </row>
    <row r="316" spans="2:65" s="1" customFormat="1" ht="24.15" customHeight="1" x14ac:dyDescent="0.2">
      <c r="B316" s="28"/>
      <c r="C316" s="146" t="s">
        <v>1231</v>
      </c>
      <c r="D316" s="146" t="s">
        <v>163</v>
      </c>
      <c r="E316" s="147" t="s">
        <v>1232</v>
      </c>
      <c r="F316" s="148" t="s">
        <v>1233</v>
      </c>
      <c r="G316" s="149" t="s">
        <v>171</v>
      </c>
      <c r="H316" s="150">
        <v>66.850999999999999</v>
      </c>
      <c r="I316" s="151"/>
      <c r="J316" s="152">
        <f t="shared" si="85"/>
        <v>0</v>
      </c>
      <c r="K316" s="153"/>
      <c r="L316" s="28"/>
      <c r="M316" s="154" t="s">
        <v>1</v>
      </c>
      <c r="N316" s="115" t="s">
        <v>40</v>
      </c>
      <c r="P316" s="155">
        <f t="shared" si="86"/>
        <v>0</v>
      </c>
      <c r="Q316" s="155">
        <v>0</v>
      </c>
      <c r="R316" s="155">
        <f t="shared" si="87"/>
        <v>0</v>
      </c>
      <c r="S316" s="155">
        <v>0</v>
      </c>
      <c r="T316" s="156">
        <f t="shared" si="88"/>
        <v>0</v>
      </c>
      <c r="AR316" s="157" t="s">
        <v>229</v>
      </c>
      <c r="AT316" s="157" t="s">
        <v>163</v>
      </c>
      <c r="AU316" s="157" t="s">
        <v>84</v>
      </c>
      <c r="AY316" s="13" t="s">
        <v>160</v>
      </c>
      <c r="BE316" s="158">
        <f t="shared" si="89"/>
        <v>0</v>
      </c>
      <c r="BF316" s="158">
        <f t="shared" si="90"/>
        <v>0</v>
      </c>
      <c r="BG316" s="158">
        <f t="shared" si="91"/>
        <v>0</v>
      </c>
      <c r="BH316" s="158">
        <f t="shared" si="92"/>
        <v>0</v>
      </c>
      <c r="BI316" s="158">
        <f t="shared" si="93"/>
        <v>0</v>
      </c>
      <c r="BJ316" s="13" t="s">
        <v>82</v>
      </c>
      <c r="BK316" s="158">
        <f t="shared" si="94"/>
        <v>0</v>
      </c>
      <c r="BL316" s="13" t="s">
        <v>229</v>
      </c>
      <c r="BM316" s="157" t="s">
        <v>1234</v>
      </c>
    </row>
    <row r="317" spans="2:65" s="1" customFormat="1" ht="21.75" customHeight="1" x14ac:dyDescent="0.2">
      <c r="B317" s="28"/>
      <c r="C317" s="162" t="s">
        <v>1235</v>
      </c>
      <c r="D317" s="162" t="s">
        <v>322</v>
      </c>
      <c r="E317" s="163" t="s">
        <v>1236</v>
      </c>
      <c r="F317" s="164" t="s">
        <v>1237</v>
      </c>
      <c r="G317" s="165" t="s">
        <v>171</v>
      </c>
      <c r="H317" s="166">
        <v>73.536000000000001</v>
      </c>
      <c r="I317" s="167"/>
      <c r="J317" s="168">
        <f t="shared" si="85"/>
        <v>0</v>
      </c>
      <c r="K317" s="169"/>
      <c r="L317" s="170"/>
      <c r="M317" s="171" t="s">
        <v>1</v>
      </c>
      <c r="N317" s="172" t="s">
        <v>40</v>
      </c>
      <c r="P317" s="155">
        <f t="shared" si="86"/>
        <v>0</v>
      </c>
      <c r="Q317" s="155">
        <v>1.064E-2</v>
      </c>
      <c r="R317" s="155">
        <f t="shared" si="87"/>
        <v>0.78242304000000007</v>
      </c>
      <c r="S317" s="155">
        <v>0</v>
      </c>
      <c r="T317" s="156">
        <f t="shared" si="88"/>
        <v>0</v>
      </c>
      <c r="AR317" s="157" t="s">
        <v>295</v>
      </c>
      <c r="AT317" s="157" t="s">
        <v>322</v>
      </c>
      <c r="AU317" s="157" t="s">
        <v>84</v>
      </c>
      <c r="AY317" s="13" t="s">
        <v>160</v>
      </c>
      <c r="BE317" s="158">
        <f t="shared" si="89"/>
        <v>0</v>
      </c>
      <c r="BF317" s="158">
        <f t="shared" si="90"/>
        <v>0</v>
      </c>
      <c r="BG317" s="158">
        <f t="shared" si="91"/>
        <v>0</v>
      </c>
      <c r="BH317" s="158">
        <f t="shared" si="92"/>
        <v>0</v>
      </c>
      <c r="BI317" s="158">
        <f t="shared" si="93"/>
        <v>0</v>
      </c>
      <c r="BJ317" s="13" t="s">
        <v>82</v>
      </c>
      <c r="BK317" s="158">
        <f t="shared" si="94"/>
        <v>0</v>
      </c>
      <c r="BL317" s="13" t="s">
        <v>229</v>
      </c>
      <c r="BM317" s="157" t="s">
        <v>1238</v>
      </c>
    </row>
    <row r="318" spans="2:65" s="1" customFormat="1" ht="33" customHeight="1" x14ac:dyDescent="0.2">
      <c r="B318" s="28"/>
      <c r="C318" s="146" t="s">
        <v>1239</v>
      </c>
      <c r="D318" s="146" t="s">
        <v>163</v>
      </c>
      <c r="E318" s="147" t="s">
        <v>1240</v>
      </c>
      <c r="F318" s="148" t="s">
        <v>1241</v>
      </c>
      <c r="G318" s="149" t="s">
        <v>171</v>
      </c>
      <c r="H318" s="150">
        <v>340.77</v>
      </c>
      <c r="I318" s="151"/>
      <c r="J318" s="152">
        <f t="shared" si="85"/>
        <v>0</v>
      </c>
      <c r="K318" s="153"/>
      <c r="L318" s="28"/>
      <c r="M318" s="154" t="s">
        <v>1</v>
      </c>
      <c r="N318" s="115" t="s">
        <v>40</v>
      </c>
      <c r="P318" s="155">
        <f t="shared" si="86"/>
        <v>0</v>
      </c>
      <c r="Q318" s="155">
        <v>0</v>
      </c>
      <c r="R318" s="155">
        <f t="shared" si="87"/>
        <v>0</v>
      </c>
      <c r="S318" s="155">
        <v>0</v>
      </c>
      <c r="T318" s="156">
        <f t="shared" si="88"/>
        <v>0</v>
      </c>
      <c r="AR318" s="157" t="s">
        <v>229</v>
      </c>
      <c r="AT318" s="157" t="s">
        <v>163</v>
      </c>
      <c r="AU318" s="157" t="s">
        <v>84</v>
      </c>
      <c r="AY318" s="13" t="s">
        <v>160</v>
      </c>
      <c r="BE318" s="158">
        <f t="shared" si="89"/>
        <v>0</v>
      </c>
      <c r="BF318" s="158">
        <f t="shared" si="90"/>
        <v>0</v>
      </c>
      <c r="BG318" s="158">
        <f t="shared" si="91"/>
        <v>0</v>
      </c>
      <c r="BH318" s="158">
        <f t="shared" si="92"/>
        <v>0</v>
      </c>
      <c r="BI318" s="158">
        <f t="shared" si="93"/>
        <v>0</v>
      </c>
      <c r="BJ318" s="13" t="s">
        <v>82</v>
      </c>
      <c r="BK318" s="158">
        <f t="shared" si="94"/>
        <v>0</v>
      </c>
      <c r="BL318" s="13" t="s">
        <v>229</v>
      </c>
      <c r="BM318" s="157" t="s">
        <v>1242</v>
      </c>
    </row>
    <row r="319" spans="2:65" s="1" customFormat="1" ht="16.5" customHeight="1" x14ac:dyDescent="0.2">
      <c r="B319" s="28"/>
      <c r="C319" s="162" t="s">
        <v>1243</v>
      </c>
      <c r="D319" s="162" t="s">
        <v>322</v>
      </c>
      <c r="E319" s="163" t="s">
        <v>1244</v>
      </c>
      <c r="F319" s="164" t="s">
        <v>1245</v>
      </c>
      <c r="G319" s="165" t="s">
        <v>209</v>
      </c>
      <c r="H319" s="166">
        <v>3.0590000000000002</v>
      </c>
      <c r="I319" s="167"/>
      <c r="J319" s="168">
        <f t="shared" si="85"/>
        <v>0</v>
      </c>
      <c r="K319" s="169"/>
      <c r="L319" s="170"/>
      <c r="M319" s="171" t="s">
        <v>1</v>
      </c>
      <c r="N319" s="172" t="s">
        <v>40</v>
      </c>
      <c r="P319" s="155">
        <f t="shared" si="86"/>
        <v>0</v>
      </c>
      <c r="Q319" s="155">
        <v>0.55000000000000004</v>
      </c>
      <c r="R319" s="155">
        <f t="shared" si="87"/>
        <v>1.6824500000000002</v>
      </c>
      <c r="S319" s="155">
        <v>0</v>
      </c>
      <c r="T319" s="156">
        <f t="shared" si="88"/>
        <v>0</v>
      </c>
      <c r="AR319" s="157" t="s">
        <v>295</v>
      </c>
      <c r="AT319" s="157" t="s">
        <v>322</v>
      </c>
      <c r="AU319" s="157" t="s">
        <v>84</v>
      </c>
      <c r="AY319" s="13" t="s">
        <v>160</v>
      </c>
      <c r="BE319" s="158">
        <f t="shared" si="89"/>
        <v>0</v>
      </c>
      <c r="BF319" s="158">
        <f t="shared" si="90"/>
        <v>0</v>
      </c>
      <c r="BG319" s="158">
        <f t="shared" si="91"/>
        <v>0</v>
      </c>
      <c r="BH319" s="158">
        <f t="shared" si="92"/>
        <v>0</v>
      </c>
      <c r="BI319" s="158">
        <f t="shared" si="93"/>
        <v>0</v>
      </c>
      <c r="BJ319" s="13" t="s">
        <v>82</v>
      </c>
      <c r="BK319" s="158">
        <f t="shared" si="94"/>
        <v>0</v>
      </c>
      <c r="BL319" s="13" t="s">
        <v>229</v>
      </c>
      <c r="BM319" s="157" t="s">
        <v>1246</v>
      </c>
    </row>
    <row r="320" spans="2:65" s="1" customFormat="1" ht="16.5" customHeight="1" x14ac:dyDescent="0.2">
      <c r="B320" s="28"/>
      <c r="C320" s="146" t="s">
        <v>1247</v>
      </c>
      <c r="D320" s="146" t="s">
        <v>163</v>
      </c>
      <c r="E320" s="147" t="s">
        <v>1248</v>
      </c>
      <c r="F320" s="148" t="s">
        <v>1249</v>
      </c>
      <c r="G320" s="149" t="s">
        <v>492</v>
      </c>
      <c r="H320" s="150">
        <v>359.44200000000001</v>
      </c>
      <c r="I320" s="151"/>
      <c r="J320" s="152">
        <f t="shared" si="85"/>
        <v>0</v>
      </c>
      <c r="K320" s="153"/>
      <c r="L320" s="28"/>
      <c r="M320" s="154" t="s">
        <v>1</v>
      </c>
      <c r="N320" s="115" t="s">
        <v>40</v>
      </c>
      <c r="P320" s="155">
        <f t="shared" si="86"/>
        <v>0</v>
      </c>
      <c r="Q320" s="155">
        <v>2.0999999999999999E-5</v>
      </c>
      <c r="R320" s="155">
        <f t="shared" si="87"/>
        <v>7.5482819999999999E-3</v>
      </c>
      <c r="S320" s="155">
        <v>0</v>
      </c>
      <c r="T320" s="156">
        <f t="shared" si="88"/>
        <v>0</v>
      </c>
      <c r="AR320" s="157" t="s">
        <v>229</v>
      </c>
      <c r="AT320" s="157" t="s">
        <v>163</v>
      </c>
      <c r="AU320" s="157" t="s">
        <v>84</v>
      </c>
      <c r="AY320" s="13" t="s">
        <v>160</v>
      </c>
      <c r="BE320" s="158">
        <f t="shared" si="89"/>
        <v>0</v>
      </c>
      <c r="BF320" s="158">
        <f t="shared" si="90"/>
        <v>0</v>
      </c>
      <c r="BG320" s="158">
        <f t="shared" si="91"/>
        <v>0</v>
      </c>
      <c r="BH320" s="158">
        <f t="shared" si="92"/>
        <v>0</v>
      </c>
      <c r="BI320" s="158">
        <f t="shared" si="93"/>
        <v>0</v>
      </c>
      <c r="BJ320" s="13" t="s">
        <v>82</v>
      </c>
      <c r="BK320" s="158">
        <f t="shared" si="94"/>
        <v>0</v>
      </c>
      <c r="BL320" s="13" t="s">
        <v>229</v>
      </c>
      <c r="BM320" s="157" t="s">
        <v>1250</v>
      </c>
    </row>
    <row r="321" spans="2:65" s="1" customFormat="1" ht="16.5" customHeight="1" x14ac:dyDescent="0.2">
      <c r="B321" s="28"/>
      <c r="C321" s="162" t="s">
        <v>1251</v>
      </c>
      <c r="D321" s="162" t="s">
        <v>322</v>
      </c>
      <c r="E321" s="163" t="s">
        <v>1244</v>
      </c>
      <c r="F321" s="164" t="s">
        <v>1245</v>
      </c>
      <c r="G321" s="165" t="s">
        <v>209</v>
      </c>
      <c r="H321" s="166">
        <v>1.044</v>
      </c>
      <c r="I321" s="167"/>
      <c r="J321" s="168">
        <f t="shared" si="85"/>
        <v>0</v>
      </c>
      <c r="K321" s="169"/>
      <c r="L321" s="170"/>
      <c r="M321" s="171" t="s">
        <v>1</v>
      </c>
      <c r="N321" s="172" t="s">
        <v>40</v>
      </c>
      <c r="P321" s="155">
        <f t="shared" si="86"/>
        <v>0</v>
      </c>
      <c r="Q321" s="155">
        <v>0.55000000000000004</v>
      </c>
      <c r="R321" s="155">
        <f t="shared" si="87"/>
        <v>0.57420000000000004</v>
      </c>
      <c r="S321" s="155">
        <v>0</v>
      </c>
      <c r="T321" s="156">
        <f t="shared" si="88"/>
        <v>0</v>
      </c>
      <c r="AR321" s="157" t="s">
        <v>295</v>
      </c>
      <c r="AT321" s="157" t="s">
        <v>322</v>
      </c>
      <c r="AU321" s="157" t="s">
        <v>84</v>
      </c>
      <c r="AY321" s="13" t="s">
        <v>160</v>
      </c>
      <c r="BE321" s="158">
        <f t="shared" si="89"/>
        <v>0</v>
      </c>
      <c r="BF321" s="158">
        <f t="shared" si="90"/>
        <v>0</v>
      </c>
      <c r="BG321" s="158">
        <f t="shared" si="91"/>
        <v>0</v>
      </c>
      <c r="BH321" s="158">
        <f t="shared" si="92"/>
        <v>0</v>
      </c>
      <c r="BI321" s="158">
        <f t="shared" si="93"/>
        <v>0</v>
      </c>
      <c r="BJ321" s="13" t="s">
        <v>82</v>
      </c>
      <c r="BK321" s="158">
        <f t="shared" si="94"/>
        <v>0</v>
      </c>
      <c r="BL321" s="13" t="s">
        <v>229</v>
      </c>
      <c r="BM321" s="157" t="s">
        <v>1252</v>
      </c>
    </row>
    <row r="322" spans="2:65" s="1" customFormat="1" ht="24.15" customHeight="1" x14ac:dyDescent="0.2">
      <c r="B322" s="28"/>
      <c r="C322" s="146" t="s">
        <v>1253</v>
      </c>
      <c r="D322" s="146" t="s">
        <v>163</v>
      </c>
      <c r="E322" s="147" t="s">
        <v>1254</v>
      </c>
      <c r="F322" s="148" t="s">
        <v>1255</v>
      </c>
      <c r="G322" s="149" t="s">
        <v>171</v>
      </c>
      <c r="H322" s="150">
        <v>336.49799999999999</v>
      </c>
      <c r="I322" s="151"/>
      <c r="J322" s="152">
        <f t="shared" si="85"/>
        <v>0</v>
      </c>
      <c r="K322" s="153"/>
      <c r="L322" s="28"/>
      <c r="M322" s="154" t="s">
        <v>1</v>
      </c>
      <c r="N322" s="115" t="s">
        <v>40</v>
      </c>
      <c r="P322" s="155">
        <f t="shared" si="86"/>
        <v>0</v>
      </c>
      <c r="Q322" s="155">
        <v>0</v>
      </c>
      <c r="R322" s="155">
        <f t="shared" si="87"/>
        <v>0</v>
      </c>
      <c r="S322" s="155">
        <v>5.0000000000000001E-3</v>
      </c>
      <c r="T322" s="156">
        <f t="shared" si="88"/>
        <v>1.68249</v>
      </c>
      <c r="AR322" s="157" t="s">
        <v>229</v>
      </c>
      <c r="AT322" s="157" t="s">
        <v>163</v>
      </c>
      <c r="AU322" s="157" t="s">
        <v>84</v>
      </c>
      <c r="AY322" s="13" t="s">
        <v>160</v>
      </c>
      <c r="BE322" s="158">
        <f t="shared" si="89"/>
        <v>0</v>
      </c>
      <c r="BF322" s="158">
        <f t="shared" si="90"/>
        <v>0</v>
      </c>
      <c r="BG322" s="158">
        <f t="shared" si="91"/>
        <v>0</v>
      </c>
      <c r="BH322" s="158">
        <f t="shared" si="92"/>
        <v>0</v>
      </c>
      <c r="BI322" s="158">
        <f t="shared" si="93"/>
        <v>0</v>
      </c>
      <c r="BJ322" s="13" t="s">
        <v>82</v>
      </c>
      <c r="BK322" s="158">
        <f t="shared" si="94"/>
        <v>0</v>
      </c>
      <c r="BL322" s="13" t="s">
        <v>229</v>
      </c>
      <c r="BM322" s="157" t="s">
        <v>1256</v>
      </c>
    </row>
    <row r="323" spans="2:65" s="1" customFormat="1" ht="21.75" customHeight="1" x14ac:dyDescent="0.2">
      <c r="B323" s="28"/>
      <c r="C323" s="146" t="s">
        <v>1257</v>
      </c>
      <c r="D323" s="146" t="s">
        <v>163</v>
      </c>
      <c r="E323" s="147" t="s">
        <v>1258</v>
      </c>
      <c r="F323" s="148" t="s">
        <v>1259</v>
      </c>
      <c r="G323" s="149" t="s">
        <v>171</v>
      </c>
      <c r="H323" s="150">
        <v>34.93</v>
      </c>
      <c r="I323" s="151"/>
      <c r="J323" s="152">
        <f t="shared" si="85"/>
        <v>0</v>
      </c>
      <c r="K323" s="153"/>
      <c r="L323" s="28"/>
      <c r="M323" s="154" t="s">
        <v>1</v>
      </c>
      <c r="N323" s="115" t="s">
        <v>40</v>
      </c>
      <c r="P323" s="155">
        <f t="shared" si="86"/>
        <v>0</v>
      </c>
      <c r="Q323" s="155">
        <v>0</v>
      </c>
      <c r="R323" s="155">
        <f t="shared" si="87"/>
        <v>0</v>
      </c>
      <c r="S323" s="155">
        <v>1.4999999999999999E-2</v>
      </c>
      <c r="T323" s="156">
        <f t="shared" si="88"/>
        <v>0.52395000000000003</v>
      </c>
      <c r="AR323" s="157" t="s">
        <v>229</v>
      </c>
      <c r="AT323" s="157" t="s">
        <v>163</v>
      </c>
      <c r="AU323" s="157" t="s">
        <v>84</v>
      </c>
      <c r="AY323" s="13" t="s">
        <v>160</v>
      </c>
      <c r="BE323" s="158">
        <f t="shared" si="89"/>
        <v>0</v>
      </c>
      <c r="BF323" s="158">
        <f t="shared" si="90"/>
        <v>0</v>
      </c>
      <c r="BG323" s="158">
        <f t="shared" si="91"/>
        <v>0</v>
      </c>
      <c r="BH323" s="158">
        <f t="shared" si="92"/>
        <v>0</v>
      </c>
      <c r="BI323" s="158">
        <f t="shared" si="93"/>
        <v>0</v>
      </c>
      <c r="BJ323" s="13" t="s">
        <v>82</v>
      </c>
      <c r="BK323" s="158">
        <f t="shared" si="94"/>
        <v>0</v>
      </c>
      <c r="BL323" s="13" t="s">
        <v>229</v>
      </c>
      <c r="BM323" s="157" t="s">
        <v>1260</v>
      </c>
    </row>
    <row r="324" spans="2:65" s="1" customFormat="1" ht="24.15" customHeight="1" x14ac:dyDescent="0.2">
      <c r="B324" s="28"/>
      <c r="C324" s="146" t="s">
        <v>1261</v>
      </c>
      <c r="D324" s="146" t="s">
        <v>163</v>
      </c>
      <c r="E324" s="147" t="s">
        <v>1262</v>
      </c>
      <c r="F324" s="148" t="s">
        <v>1263</v>
      </c>
      <c r="G324" s="149" t="s">
        <v>209</v>
      </c>
      <c r="H324" s="150">
        <v>16.257000000000001</v>
      </c>
      <c r="I324" s="151"/>
      <c r="J324" s="152">
        <f t="shared" si="85"/>
        <v>0</v>
      </c>
      <c r="K324" s="153"/>
      <c r="L324" s="28"/>
      <c r="M324" s="154" t="s">
        <v>1</v>
      </c>
      <c r="N324" s="115" t="s">
        <v>40</v>
      </c>
      <c r="P324" s="155">
        <f t="shared" si="86"/>
        <v>0</v>
      </c>
      <c r="Q324" s="155">
        <v>2.3367804999999998E-2</v>
      </c>
      <c r="R324" s="155">
        <f t="shared" si="87"/>
        <v>0.379890405885</v>
      </c>
      <c r="S324" s="155">
        <v>0</v>
      </c>
      <c r="T324" s="156">
        <f t="shared" si="88"/>
        <v>0</v>
      </c>
      <c r="AR324" s="157" t="s">
        <v>229</v>
      </c>
      <c r="AT324" s="157" t="s">
        <v>163</v>
      </c>
      <c r="AU324" s="157" t="s">
        <v>84</v>
      </c>
      <c r="AY324" s="13" t="s">
        <v>160</v>
      </c>
      <c r="BE324" s="158">
        <f t="shared" si="89"/>
        <v>0</v>
      </c>
      <c r="BF324" s="158">
        <f t="shared" si="90"/>
        <v>0</v>
      </c>
      <c r="BG324" s="158">
        <f t="shared" si="91"/>
        <v>0</v>
      </c>
      <c r="BH324" s="158">
        <f t="shared" si="92"/>
        <v>0</v>
      </c>
      <c r="BI324" s="158">
        <f t="shared" si="93"/>
        <v>0</v>
      </c>
      <c r="BJ324" s="13" t="s">
        <v>82</v>
      </c>
      <c r="BK324" s="158">
        <f t="shared" si="94"/>
        <v>0</v>
      </c>
      <c r="BL324" s="13" t="s">
        <v>229</v>
      </c>
      <c r="BM324" s="157" t="s">
        <v>1264</v>
      </c>
    </row>
    <row r="325" spans="2:65" s="1" customFormat="1" ht="33" customHeight="1" x14ac:dyDescent="0.2">
      <c r="B325" s="28"/>
      <c r="C325" s="146" t="s">
        <v>1265</v>
      </c>
      <c r="D325" s="146" t="s">
        <v>163</v>
      </c>
      <c r="E325" s="147" t="s">
        <v>1266</v>
      </c>
      <c r="F325" s="148" t="s">
        <v>1267</v>
      </c>
      <c r="G325" s="149" t="s">
        <v>171</v>
      </c>
      <c r="H325" s="150">
        <v>5.51</v>
      </c>
      <c r="I325" s="151"/>
      <c r="J325" s="152">
        <f t="shared" si="85"/>
        <v>0</v>
      </c>
      <c r="K325" s="153"/>
      <c r="L325" s="28"/>
      <c r="M325" s="154" t="s">
        <v>1</v>
      </c>
      <c r="N325" s="115" t="s">
        <v>40</v>
      </c>
      <c r="P325" s="155">
        <f t="shared" si="86"/>
        <v>0</v>
      </c>
      <c r="Q325" s="155">
        <v>3.71714E-2</v>
      </c>
      <c r="R325" s="155">
        <f t="shared" si="87"/>
        <v>0.204814414</v>
      </c>
      <c r="S325" s="155">
        <v>0</v>
      </c>
      <c r="T325" s="156">
        <f t="shared" si="88"/>
        <v>0</v>
      </c>
      <c r="AR325" s="157" t="s">
        <v>229</v>
      </c>
      <c r="AT325" s="157" t="s">
        <v>163</v>
      </c>
      <c r="AU325" s="157" t="s">
        <v>84</v>
      </c>
      <c r="AY325" s="13" t="s">
        <v>160</v>
      </c>
      <c r="BE325" s="158">
        <f t="shared" si="89"/>
        <v>0</v>
      </c>
      <c r="BF325" s="158">
        <f t="shared" si="90"/>
        <v>0</v>
      </c>
      <c r="BG325" s="158">
        <f t="shared" si="91"/>
        <v>0</v>
      </c>
      <c r="BH325" s="158">
        <f t="shared" si="92"/>
        <v>0</v>
      </c>
      <c r="BI325" s="158">
        <f t="shared" si="93"/>
        <v>0</v>
      </c>
      <c r="BJ325" s="13" t="s">
        <v>82</v>
      </c>
      <c r="BK325" s="158">
        <f t="shared" si="94"/>
        <v>0</v>
      </c>
      <c r="BL325" s="13" t="s">
        <v>229</v>
      </c>
      <c r="BM325" s="157" t="s">
        <v>1268</v>
      </c>
    </row>
    <row r="326" spans="2:65" s="1" customFormat="1" ht="33" customHeight="1" x14ac:dyDescent="0.2">
      <c r="B326" s="28"/>
      <c r="C326" s="146" t="s">
        <v>1269</v>
      </c>
      <c r="D326" s="146" t="s">
        <v>163</v>
      </c>
      <c r="E326" s="147" t="s">
        <v>1270</v>
      </c>
      <c r="F326" s="148" t="s">
        <v>1271</v>
      </c>
      <c r="G326" s="149" t="s">
        <v>171</v>
      </c>
      <c r="H326" s="150">
        <v>5.51</v>
      </c>
      <c r="I326" s="151"/>
      <c r="J326" s="152">
        <f t="shared" si="85"/>
        <v>0</v>
      </c>
      <c r="K326" s="153"/>
      <c r="L326" s="28"/>
      <c r="M326" s="154" t="s">
        <v>1</v>
      </c>
      <c r="N326" s="115" t="s">
        <v>40</v>
      </c>
      <c r="P326" s="155">
        <f t="shared" si="86"/>
        <v>0</v>
      </c>
      <c r="Q326" s="155">
        <v>1.9556E-2</v>
      </c>
      <c r="R326" s="155">
        <f t="shared" si="87"/>
        <v>0.10775356</v>
      </c>
      <c r="S326" s="155">
        <v>0</v>
      </c>
      <c r="T326" s="156">
        <f t="shared" si="88"/>
        <v>0</v>
      </c>
      <c r="AR326" s="157" t="s">
        <v>229</v>
      </c>
      <c r="AT326" s="157" t="s">
        <v>163</v>
      </c>
      <c r="AU326" s="157" t="s">
        <v>84</v>
      </c>
      <c r="AY326" s="13" t="s">
        <v>160</v>
      </c>
      <c r="BE326" s="158">
        <f t="shared" si="89"/>
        <v>0</v>
      </c>
      <c r="BF326" s="158">
        <f t="shared" si="90"/>
        <v>0</v>
      </c>
      <c r="BG326" s="158">
        <f t="shared" si="91"/>
        <v>0</v>
      </c>
      <c r="BH326" s="158">
        <f t="shared" si="92"/>
        <v>0</v>
      </c>
      <c r="BI326" s="158">
        <f t="shared" si="93"/>
        <v>0</v>
      </c>
      <c r="BJ326" s="13" t="s">
        <v>82</v>
      </c>
      <c r="BK326" s="158">
        <f t="shared" si="94"/>
        <v>0</v>
      </c>
      <c r="BL326" s="13" t="s">
        <v>229</v>
      </c>
      <c r="BM326" s="157" t="s">
        <v>1272</v>
      </c>
    </row>
    <row r="327" spans="2:65" s="1" customFormat="1" ht="33" customHeight="1" x14ac:dyDescent="0.2">
      <c r="B327" s="28"/>
      <c r="C327" s="146" t="s">
        <v>1273</v>
      </c>
      <c r="D327" s="146" t="s">
        <v>163</v>
      </c>
      <c r="E327" s="147" t="s">
        <v>1274</v>
      </c>
      <c r="F327" s="148" t="s">
        <v>1275</v>
      </c>
      <c r="G327" s="149" t="s">
        <v>171</v>
      </c>
      <c r="H327" s="150">
        <v>7.7489999999999997</v>
      </c>
      <c r="I327" s="151"/>
      <c r="J327" s="152">
        <f t="shared" si="85"/>
        <v>0</v>
      </c>
      <c r="K327" s="153"/>
      <c r="L327" s="28"/>
      <c r="M327" s="154" t="s">
        <v>1</v>
      </c>
      <c r="N327" s="115" t="s">
        <v>40</v>
      </c>
      <c r="P327" s="155">
        <f t="shared" si="86"/>
        <v>0</v>
      </c>
      <c r="Q327" s="155">
        <v>1.9594799999999999E-2</v>
      </c>
      <c r="R327" s="155">
        <f t="shared" si="87"/>
        <v>0.15184010519999999</v>
      </c>
      <c r="S327" s="155">
        <v>0</v>
      </c>
      <c r="T327" s="156">
        <f t="shared" si="88"/>
        <v>0</v>
      </c>
      <c r="AR327" s="157" t="s">
        <v>229</v>
      </c>
      <c r="AT327" s="157" t="s">
        <v>163</v>
      </c>
      <c r="AU327" s="157" t="s">
        <v>84</v>
      </c>
      <c r="AY327" s="13" t="s">
        <v>160</v>
      </c>
      <c r="BE327" s="158">
        <f t="shared" si="89"/>
        <v>0</v>
      </c>
      <c r="BF327" s="158">
        <f t="shared" si="90"/>
        <v>0</v>
      </c>
      <c r="BG327" s="158">
        <f t="shared" si="91"/>
        <v>0</v>
      </c>
      <c r="BH327" s="158">
        <f t="shared" si="92"/>
        <v>0</v>
      </c>
      <c r="BI327" s="158">
        <f t="shared" si="93"/>
        <v>0</v>
      </c>
      <c r="BJ327" s="13" t="s">
        <v>82</v>
      </c>
      <c r="BK327" s="158">
        <f t="shared" si="94"/>
        <v>0</v>
      </c>
      <c r="BL327" s="13" t="s">
        <v>229</v>
      </c>
      <c r="BM327" s="157" t="s">
        <v>1276</v>
      </c>
    </row>
    <row r="328" spans="2:65" s="1" customFormat="1" ht="33" customHeight="1" x14ac:dyDescent="0.2">
      <c r="B328" s="28"/>
      <c r="C328" s="146" t="s">
        <v>1277</v>
      </c>
      <c r="D328" s="146" t="s">
        <v>163</v>
      </c>
      <c r="E328" s="147" t="s">
        <v>1278</v>
      </c>
      <c r="F328" s="148" t="s">
        <v>1279</v>
      </c>
      <c r="G328" s="149" t="s">
        <v>492</v>
      </c>
      <c r="H328" s="150">
        <v>9.18</v>
      </c>
      <c r="I328" s="151"/>
      <c r="J328" s="152">
        <f t="shared" si="85"/>
        <v>0</v>
      </c>
      <c r="K328" s="153"/>
      <c r="L328" s="28"/>
      <c r="M328" s="154" t="s">
        <v>1</v>
      </c>
      <c r="N328" s="115" t="s">
        <v>40</v>
      </c>
      <c r="P328" s="155">
        <f t="shared" si="86"/>
        <v>0</v>
      </c>
      <c r="Q328" s="155">
        <v>0</v>
      </c>
      <c r="R328" s="155">
        <f t="shared" si="87"/>
        <v>0</v>
      </c>
      <c r="S328" s="155">
        <v>0</v>
      </c>
      <c r="T328" s="156">
        <f t="shared" si="88"/>
        <v>0</v>
      </c>
      <c r="AR328" s="157" t="s">
        <v>229</v>
      </c>
      <c r="AT328" s="157" t="s">
        <v>163</v>
      </c>
      <c r="AU328" s="157" t="s">
        <v>84</v>
      </c>
      <c r="AY328" s="13" t="s">
        <v>160</v>
      </c>
      <c r="BE328" s="158">
        <f t="shared" si="89"/>
        <v>0</v>
      </c>
      <c r="BF328" s="158">
        <f t="shared" si="90"/>
        <v>0</v>
      </c>
      <c r="BG328" s="158">
        <f t="shared" si="91"/>
        <v>0</v>
      </c>
      <c r="BH328" s="158">
        <f t="shared" si="92"/>
        <v>0</v>
      </c>
      <c r="BI328" s="158">
        <f t="shared" si="93"/>
        <v>0</v>
      </c>
      <c r="BJ328" s="13" t="s">
        <v>82</v>
      </c>
      <c r="BK328" s="158">
        <f t="shared" si="94"/>
        <v>0</v>
      </c>
      <c r="BL328" s="13" t="s">
        <v>229</v>
      </c>
      <c r="BM328" s="157" t="s">
        <v>1280</v>
      </c>
    </row>
    <row r="329" spans="2:65" s="1" customFormat="1" ht="21.75" customHeight="1" x14ac:dyDescent="0.2">
      <c r="B329" s="28"/>
      <c r="C329" s="162" t="s">
        <v>1281</v>
      </c>
      <c r="D329" s="162" t="s">
        <v>322</v>
      </c>
      <c r="E329" s="163" t="s">
        <v>1282</v>
      </c>
      <c r="F329" s="164" t="s">
        <v>1283</v>
      </c>
      <c r="G329" s="165" t="s">
        <v>209</v>
      </c>
      <c r="H329" s="166">
        <v>0.184</v>
      </c>
      <c r="I329" s="167"/>
      <c r="J329" s="168">
        <f t="shared" si="85"/>
        <v>0</v>
      </c>
      <c r="K329" s="169"/>
      <c r="L329" s="170"/>
      <c r="M329" s="171" t="s">
        <v>1</v>
      </c>
      <c r="N329" s="172" t="s">
        <v>40</v>
      </c>
      <c r="P329" s="155">
        <f t="shared" si="86"/>
        <v>0</v>
      </c>
      <c r="Q329" s="155">
        <v>0.55000000000000004</v>
      </c>
      <c r="R329" s="155">
        <f t="shared" si="87"/>
        <v>0.10120000000000001</v>
      </c>
      <c r="S329" s="155">
        <v>0</v>
      </c>
      <c r="T329" s="156">
        <f t="shared" si="88"/>
        <v>0</v>
      </c>
      <c r="AR329" s="157" t="s">
        <v>295</v>
      </c>
      <c r="AT329" s="157" t="s">
        <v>322</v>
      </c>
      <c r="AU329" s="157" t="s">
        <v>84</v>
      </c>
      <c r="AY329" s="13" t="s">
        <v>160</v>
      </c>
      <c r="BE329" s="158">
        <f t="shared" si="89"/>
        <v>0</v>
      </c>
      <c r="BF329" s="158">
        <f t="shared" si="90"/>
        <v>0</v>
      </c>
      <c r="BG329" s="158">
        <f t="shared" si="91"/>
        <v>0</v>
      </c>
      <c r="BH329" s="158">
        <f t="shared" si="92"/>
        <v>0</v>
      </c>
      <c r="BI329" s="158">
        <f t="shared" si="93"/>
        <v>0</v>
      </c>
      <c r="BJ329" s="13" t="s">
        <v>82</v>
      </c>
      <c r="BK329" s="158">
        <f t="shared" si="94"/>
        <v>0</v>
      </c>
      <c r="BL329" s="13" t="s">
        <v>229</v>
      </c>
      <c r="BM329" s="157" t="s">
        <v>1284</v>
      </c>
    </row>
    <row r="330" spans="2:65" s="1" customFormat="1" ht="24.15" customHeight="1" x14ac:dyDescent="0.2">
      <c r="B330" s="28"/>
      <c r="C330" s="162" t="s">
        <v>1285</v>
      </c>
      <c r="D330" s="162" t="s">
        <v>322</v>
      </c>
      <c r="E330" s="163" t="s">
        <v>1286</v>
      </c>
      <c r="F330" s="164" t="s">
        <v>1287</v>
      </c>
      <c r="G330" s="165" t="s">
        <v>166</v>
      </c>
      <c r="H330" s="166">
        <v>6</v>
      </c>
      <c r="I330" s="167"/>
      <c r="J330" s="168">
        <f t="shared" si="85"/>
        <v>0</v>
      </c>
      <c r="K330" s="169"/>
      <c r="L330" s="170"/>
      <c r="M330" s="171" t="s">
        <v>1</v>
      </c>
      <c r="N330" s="172" t="s">
        <v>40</v>
      </c>
      <c r="P330" s="155">
        <f t="shared" si="86"/>
        <v>0</v>
      </c>
      <c r="Q330" s="155">
        <v>2.5000000000000001E-4</v>
      </c>
      <c r="R330" s="155">
        <f t="shared" si="87"/>
        <v>1.5E-3</v>
      </c>
      <c r="S330" s="155">
        <v>0</v>
      </c>
      <c r="T330" s="156">
        <f t="shared" si="88"/>
        <v>0</v>
      </c>
      <c r="AR330" s="157" t="s">
        <v>295</v>
      </c>
      <c r="AT330" s="157" t="s">
        <v>322</v>
      </c>
      <c r="AU330" s="157" t="s">
        <v>84</v>
      </c>
      <c r="AY330" s="13" t="s">
        <v>160</v>
      </c>
      <c r="BE330" s="158">
        <f t="shared" si="89"/>
        <v>0</v>
      </c>
      <c r="BF330" s="158">
        <f t="shared" si="90"/>
        <v>0</v>
      </c>
      <c r="BG330" s="158">
        <f t="shared" si="91"/>
        <v>0</v>
      </c>
      <c r="BH330" s="158">
        <f t="shared" si="92"/>
        <v>0</v>
      </c>
      <c r="BI330" s="158">
        <f t="shared" si="93"/>
        <v>0</v>
      </c>
      <c r="BJ330" s="13" t="s">
        <v>82</v>
      </c>
      <c r="BK330" s="158">
        <f t="shared" si="94"/>
        <v>0</v>
      </c>
      <c r="BL330" s="13" t="s">
        <v>229</v>
      </c>
      <c r="BM330" s="157" t="s">
        <v>1288</v>
      </c>
    </row>
    <row r="331" spans="2:65" s="1" customFormat="1" ht="24.15" customHeight="1" x14ac:dyDescent="0.2">
      <c r="B331" s="28"/>
      <c r="C331" s="146" t="s">
        <v>1289</v>
      </c>
      <c r="D331" s="146" t="s">
        <v>163</v>
      </c>
      <c r="E331" s="147" t="s">
        <v>1290</v>
      </c>
      <c r="F331" s="148" t="s">
        <v>1291</v>
      </c>
      <c r="G331" s="149" t="s">
        <v>209</v>
      </c>
      <c r="H331" s="150">
        <v>0.184</v>
      </c>
      <c r="I331" s="151"/>
      <c r="J331" s="152">
        <f t="shared" si="85"/>
        <v>0</v>
      </c>
      <c r="K331" s="153"/>
      <c r="L331" s="28"/>
      <c r="M331" s="154" t="s">
        <v>1</v>
      </c>
      <c r="N331" s="115" t="s">
        <v>40</v>
      </c>
      <c r="P331" s="155">
        <f t="shared" si="86"/>
        <v>0</v>
      </c>
      <c r="Q331" s="155">
        <v>2.8080000000000002E-3</v>
      </c>
      <c r="R331" s="155">
        <f t="shared" si="87"/>
        <v>5.1667200000000003E-4</v>
      </c>
      <c r="S331" s="155">
        <v>0</v>
      </c>
      <c r="T331" s="156">
        <f t="shared" si="88"/>
        <v>0</v>
      </c>
      <c r="AR331" s="157" t="s">
        <v>229</v>
      </c>
      <c r="AT331" s="157" t="s">
        <v>163</v>
      </c>
      <c r="AU331" s="157" t="s">
        <v>84</v>
      </c>
      <c r="AY331" s="13" t="s">
        <v>160</v>
      </c>
      <c r="BE331" s="158">
        <f t="shared" si="89"/>
        <v>0</v>
      </c>
      <c r="BF331" s="158">
        <f t="shared" si="90"/>
        <v>0</v>
      </c>
      <c r="BG331" s="158">
        <f t="shared" si="91"/>
        <v>0</v>
      </c>
      <c r="BH331" s="158">
        <f t="shared" si="92"/>
        <v>0</v>
      </c>
      <c r="BI331" s="158">
        <f t="shared" si="93"/>
        <v>0</v>
      </c>
      <c r="BJ331" s="13" t="s">
        <v>82</v>
      </c>
      <c r="BK331" s="158">
        <f t="shared" si="94"/>
        <v>0</v>
      </c>
      <c r="BL331" s="13" t="s">
        <v>229</v>
      </c>
      <c r="BM331" s="157" t="s">
        <v>1292</v>
      </c>
    </row>
    <row r="332" spans="2:65" s="1" customFormat="1" ht="24.15" customHeight="1" x14ac:dyDescent="0.2">
      <c r="B332" s="28"/>
      <c r="C332" s="146" t="s">
        <v>1293</v>
      </c>
      <c r="D332" s="146" t="s">
        <v>163</v>
      </c>
      <c r="E332" s="147" t="s">
        <v>1294</v>
      </c>
      <c r="F332" s="148" t="s">
        <v>1295</v>
      </c>
      <c r="G332" s="149" t="s">
        <v>218</v>
      </c>
      <c r="H332" s="150">
        <v>10.692</v>
      </c>
      <c r="I332" s="151"/>
      <c r="J332" s="152">
        <f t="shared" si="85"/>
        <v>0</v>
      </c>
      <c r="K332" s="153"/>
      <c r="L332" s="28"/>
      <c r="M332" s="154" t="s">
        <v>1</v>
      </c>
      <c r="N332" s="115" t="s">
        <v>40</v>
      </c>
      <c r="P332" s="155">
        <f t="shared" si="86"/>
        <v>0</v>
      </c>
      <c r="Q332" s="155">
        <v>0</v>
      </c>
      <c r="R332" s="155">
        <f t="shared" si="87"/>
        <v>0</v>
      </c>
      <c r="S332" s="155">
        <v>0</v>
      </c>
      <c r="T332" s="156">
        <f t="shared" si="88"/>
        <v>0</v>
      </c>
      <c r="AR332" s="157" t="s">
        <v>229</v>
      </c>
      <c r="AT332" s="157" t="s">
        <v>163</v>
      </c>
      <c r="AU332" s="157" t="s">
        <v>84</v>
      </c>
      <c r="AY332" s="13" t="s">
        <v>160</v>
      </c>
      <c r="BE332" s="158">
        <f t="shared" si="89"/>
        <v>0</v>
      </c>
      <c r="BF332" s="158">
        <f t="shared" si="90"/>
        <v>0</v>
      </c>
      <c r="BG332" s="158">
        <f t="shared" si="91"/>
        <v>0</v>
      </c>
      <c r="BH332" s="158">
        <f t="shared" si="92"/>
        <v>0</v>
      </c>
      <c r="BI332" s="158">
        <f t="shared" si="93"/>
        <v>0</v>
      </c>
      <c r="BJ332" s="13" t="s">
        <v>82</v>
      </c>
      <c r="BK332" s="158">
        <f t="shared" si="94"/>
        <v>0</v>
      </c>
      <c r="BL332" s="13" t="s">
        <v>229</v>
      </c>
      <c r="BM332" s="157" t="s">
        <v>1296</v>
      </c>
    </row>
    <row r="333" spans="2:65" s="1" customFormat="1" ht="24.15" customHeight="1" x14ac:dyDescent="0.2">
      <c r="B333" s="28"/>
      <c r="C333" s="146" t="s">
        <v>1297</v>
      </c>
      <c r="D333" s="146" t="s">
        <v>163</v>
      </c>
      <c r="E333" s="147" t="s">
        <v>1298</v>
      </c>
      <c r="F333" s="148" t="s">
        <v>1299</v>
      </c>
      <c r="G333" s="149" t="s">
        <v>218</v>
      </c>
      <c r="H333" s="150">
        <v>10.692</v>
      </c>
      <c r="I333" s="151"/>
      <c r="J333" s="152">
        <f t="shared" si="85"/>
        <v>0</v>
      </c>
      <c r="K333" s="153"/>
      <c r="L333" s="28"/>
      <c r="M333" s="154" t="s">
        <v>1</v>
      </c>
      <c r="N333" s="115" t="s">
        <v>40</v>
      </c>
      <c r="P333" s="155">
        <f t="shared" si="86"/>
        <v>0</v>
      </c>
      <c r="Q333" s="155">
        <v>0</v>
      </c>
      <c r="R333" s="155">
        <f t="shared" si="87"/>
        <v>0</v>
      </c>
      <c r="S333" s="155">
        <v>0</v>
      </c>
      <c r="T333" s="156">
        <f t="shared" si="88"/>
        <v>0</v>
      </c>
      <c r="AR333" s="157" t="s">
        <v>229</v>
      </c>
      <c r="AT333" s="157" t="s">
        <v>163</v>
      </c>
      <c r="AU333" s="157" t="s">
        <v>84</v>
      </c>
      <c r="AY333" s="13" t="s">
        <v>160</v>
      </c>
      <c r="BE333" s="158">
        <f t="shared" si="89"/>
        <v>0</v>
      </c>
      <c r="BF333" s="158">
        <f t="shared" si="90"/>
        <v>0</v>
      </c>
      <c r="BG333" s="158">
        <f t="shared" si="91"/>
        <v>0</v>
      </c>
      <c r="BH333" s="158">
        <f t="shared" si="92"/>
        <v>0</v>
      </c>
      <c r="BI333" s="158">
        <f t="shared" si="93"/>
        <v>0</v>
      </c>
      <c r="BJ333" s="13" t="s">
        <v>82</v>
      </c>
      <c r="BK333" s="158">
        <f t="shared" si="94"/>
        <v>0</v>
      </c>
      <c r="BL333" s="13" t="s">
        <v>229</v>
      </c>
      <c r="BM333" s="157" t="s">
        <v>1300</v>
      </c>
    </row>
    <row r="334" spans="2:65" s="11" customFormat="1" ht="22.75" customHeight="1" x14ac:dyDescent="0.25">
      <c r="B334" s="134"/>
      <c r="D334" s="135" t="s">
        <v>74</v>
      </c>
      <c r="E334" s="144" t="s">
        <v>669</v>
      </c>
      <c r="F334" s="144" t="s">
        <v>670</v>
      </c>
      <c r="I334" s="137"/>
      <c r="J334" s="145">
        <f>BK334</f>
        <v>0</v>
      </c>
      <c r="L334" s="134"/>
      <c r="M334" s="139"/>
      <c r="P334" s="140">
        <f>SUM(P335:P352)</f>
        <v>0</v>
      </c>
      <c r="R334" s="140">
        <f>SUM(R335:R352)</f>
        <v>14.071471794399999</v>
      </c>
      <c r="T334" s="141">
        <f>SUM(T335:T352)</f>
        <v>0</v>
      </c>
      <c r="AR334" s="135" t="s">
        <v>84</v>
      </c>
      <c r="AT334" s="142" t="s">
        <v>74</v>
      </c>
      <c r="AU334" s="142" t="s">
        <v>82</v>
      </c>
      <c r="AY334" s="135" t="s">
        <v>160</v>
      </c>
      <c r="BK334" s="143">
        <f>SUM(BK335:BK352)</f>
        <v>0</v>
      </c>
    </row>
    <row r="335" spans="2:65" s="1" customFormat="1" ht="24.15" customHeight="1" x14ac:dyDescent="0.2">
      <c r="B335" s="28"/>
      <c r="C335" s="146" t="s">
        <v>1301</v>
      </c>
      <c r="D335" s="146" t="s">
        <v>163</v>
      </c>
      <c r="E335" s="147" t="s">
        <v>1302</v>
      </c>
      <c r="F335" s="148" t="s">
        <v>1303</v>
      </c>
      <c r="G335" s="149" t="s">
        <v>171</v>
      </c>
      <c r="H335" s="150">
        <v>42.893999999999998</v>
      </c>
      <c r="I335" s="151"/>
      <c r="J335" s="152">
        <f t="shared" ref="J335:J352" si="95">ROUND(I335*H335,2)</f>
        <v>0</v>
      </c>
      <c r="K335" s="153"/>
      <c r="L335" s="28"/>
      <c r="M335" s="154" t="s">
        <v>1</v>
      </c>
      <c r="N335" s="115" t="s">
        <v>40</v>
      </c>
      <c r="P335" s="155">
        <f t="shared" ref="P335:P352" si="96">O335*H335</f>
        <v>0</v>
      </c>
      <c r="Q335" s="155">
        <v>4.5543599999999997E-2</v>
      </c>
      <c r="R335" s="155">
        <f t="shared" ref="R335:R352" si="97">Q335*H335</f>
        <v>1.9535471783999998</v>
      </c>
      <c r="S335" s="155">
        <v>0</v>
      </c>
      <c r="T335" s="156">
        <f t="shared" ref="T335:T352" si="98">S335*H335</f>
        <v>0</v>
      </c>
      <c r="AR335" s="157" t="s">
        <v>229</v>
      </c>
      <c r="AT335" s="157" t="s">
        <v>163</v>
      </c>
      <c r="AU335" s="157" t="s">
        <v>84</v>
      </c>
      <c r="AY335" s="13" t="s">
        <v>160</v>
      </c>
      <c r="BE335" s="158">
        <f t="shared" ref="BE335:BE352" si="99">IF(N335="základní",J335,0)</f>
        <v>0</v>
      </c>
      <c r="BF335" s="158">
        <f t="shared" ref="BF335:BF352" si="100">IF(N335="snížená",J335,0)</f>
        <v>0</v>
      </c>
      <c r="BG335" s="158">
        <f t="shared" ref="BG335:BG352" si="101">IF(N335="zákl. přenesená",J335,0)</f>
        <v>0</v>
      </c>
      <c r="BH335" s="158">
        <f t="shared" ref="BH335:BH352" si="102">IF(N335="sníž. přenesená",J335,0)</f>
        <v>0</v>
      </c>
      <c r="BI335" s="158">
        <f t="shared" ref="BI335:BI352" si="103">IF(N335="nulová",J335,0)</f>
        <v>0</v>
      </c>
      <c r="BJ335" s="13" t="s">
        <v>82</v>
      </c>
      <c r="BK335" s="158">
        <f t="shared" ref="BK335:BK352" si="104">ROUND(I335*H335,2)</f>
        <v>0</v>
      </c>
      <c r="BL335" s="13" t="s">
        <v>229</v>
      </c>
      <c r="BM335" s="157" t="s">
        <v>1304</v>
      </c>
    </row>
    <row r="336" spans="2:65" s="1" customFormat="1" ht="24.15" customHeight="1" x14ac:dyDescent="0.2">
      <c r="B336" s="28"/>
      <c r="C336" s="146" t="s">
        <v>1305</v>
      </c>
      <c r="D336" s="146" t="s">
        <v>163</v>
      </c>
      <c r="E336" s="147" t="s">
        <v>1306</v>
      </c>
      <c r="F336" s="148" t="s">
        <v>1307</v>
      </c>
      <c r="G336" s="149" t="s">
        <v>171</v>
      </c>
      <c r="H336" s="150">
        <v>51.146000000000001</v>
      </c>
      <c r="I336" s="151"/>
      <c r="J336" s="152">
        <f t="shared" si="95"/>
        <v>0</v>
      </c>
      <c r="K336" s="153"/>
      <c r="L336" s="28"/>
      <c r="M336" s="154" t="s">
        <v>1</v>
      </c>
      <c r="N336" s="115" t="s">
        <v>40</v>
      </c>
      <c r="P336" s="155">
        <f t="shared" si="96"/>
        <v>0</v>
      </c>
      <c r="Q336" s="155">
        <v>4.6963999999999999E-2</v>
      </c>
      <c r="R336" s="155">
        <f t="shared" si="97"/>
        <v>2.4020207440000001</v>
      </c>
      <c r="S336" s="155">
        <v>0</v>
      </c>
      <c r="T336" s="156">
        <f t="shared" si="98"/>
        <v>0</v>
      </c>
      <c r="AR336" s="157" t="s">
        <v>229</v>
      </c>
      <c r="AT336" s="157" t="s">
        <v>163</v>
      </c>
      <c r="AU336" s="157" t="s">
        <v>84</v>
      </c>
      <c r="AY336" s="13" t="s">
        <v>160</v>
      </c>
      <c r="BE336" s="158">
        <f t="shared" si="99"/>
        <v>0</v>
      </c>
      <c r="BF336" s="158">
        <f t="shared" si="100"/>
        <v>0</v>
      </c>
      <c r="BG336" s="158">
        <f t="shared" si="101"/>
        <v>0</v>
      </c>
      <c r="BH336" s="158">
        <f t="shared" si="102"/>
        <v>0</v>
      </c>
      <c r="BI336" s="158">
        <f t="shared" si="103"/>
        <v>0</v>
      </c>
      <c r="BJ336" s="13" t="s">
        <v>82</v>
      </c>
      <c r="BK336" s="158">
        <f t="shared" si="104"/>
        <v>0</v>
      </c>
      <c r="BL336" s="13" t="s">
        <v>229</v>
      </c>
      <c r="BM336" s="157" t="s">
        <v>1308</v>
      </c>
    </row>
    <row r="337" spans="2:65" s="1" customFormat="1" ht="21.75" customHeight="1" x14ac:dyDescent="0.2">
      <c r="B337" s="28"/>
      <c r="C337" s="146" t="s">
        <v>1309</v>
      </c>
      <c r="D337" s="146" t="s">
        <v>163</v>
      </c>
      <c r="E337" s="147" t="s">
        <v>1310</v>
      </c>
      <c r="F337" s="148" t="s">
        <v>1311</v>
      </c>
      <c r="G337" s="149" t="s">
        <v>171</v>
      </c>
      <c r="H337" s="150">
        <v>149.65600000000001</v>
      </c>
      <c r="I337" s="151"/>
      <c r="J337" s="152">
        <f t="shared" si="95"/>
        <v>0</v>
      </c>
      <c r="K337" s="153"/>
      <c r="L337" s="28"/>
      <c r="M337" s="154" t="s">
        <v>1</v>
      </c>
      <c r="N337" s="115" t="s">
        <v>40</v>
      </c>
      <c r="P337" s="155">
        <f t="shared" si="96"/>
        <v>0</v>
      </c>
      <c r="Q337" s="155">
        <v>2.0000000000000001E-4</v>
      </c>
      <c r="R337" s="155">
        <f t="shared" si="97"/>
        <v>2.9931200000000002E-2</v>
      </c>
      <c r="S337" s="155">
        <v>0</v>
      </c>
      <c r="T337" s="156">
        <f t="shared" si="98"/>
        <v>0</v>
      </c>
      <c r="AR337" s="157" t="s">
        <v>229</v>
      </c>
      <c r="AT337" s="157" t="s">
        <v>163</v>
      </c>
      <c r="AU337" s="157" t="s">
        <v>84</v>
      </c>
      <c r="AY337" s="13" t="s">
        <v>160</v>
      </c>
      <c r="BE337" s="158">
        <f t="shared" si="99"/>
        <v>0</v>
      </c>
      <c r="BF337" s="158">
        <f t="shared" si="100"/>
        <v>0</v>
      </c>
      <c r="BG337" s="158">
        <f t="shared" si="101"/>
        <v>0</v>
      </c>
      <c r="BH337" s="158">
        <f t="shared" si="102"/>
        <v>0</v>
      </c>
      <c r="BI337" s="158">
        <f t="shared" si="103"/>
        <v>0</v>
      </c>
      <c r="BJ337" s="13" t="s">
        <v>82</v>
      </c>
      <c r="BK337" s="158">
        <f t="shared" si="104"/>
        <v>0</v>
      </c>
      <c r="BL337" s="13" t="s">
        <v>229</v>
      </c>
      <c r="BM337" s="157" t="s">
        <v>1312</v>
      </c>
    </row>
    <row r="338" spans="2:65" s="1" customFormat="1" ht="37.75" customHeight="1" x14ac:dyDescent="0.2">
      <c r="B338" s="28"/>
      <c r="C338" s="146" t="s">
        <v>1313</v>
      </c>
      <c r="D338" s="146" t="s">
        <v>163</v>
      </c>
      <c r="E338" s="147" t="s">
        <v>1314</v>
      </c>
      <c r="F338" s="148" t="s">
        <v>1315</v>
      </c>
      <c r="G338" s="149" t="s">
        <v>171</v>
      </c>
      <c r="H338" s="150">
        <v>55.616</v>
      </c>
      <c r="I338" s="151"/>
      <c r="J338" s="152">
        <f t="shared" si="95"/>
        <v>0</v>
      </c>
      <c r="K338" s="153"/>
      <c r="L338" s="28"/>
      <c r="M338" s="154" t="s">
        <v>1</v>
      </c>
      <c r="N338" s="115" t="s">
        <v>40</v>
      </c>
      <c r="P338" s="155">
        <f t="shared" si="96"/>
        <v>0</v>
      </c>
      <c r="Q338" s="155">
        <v>4.5988800000000003E-2</v>
      </c>
      <c r="R338" s="155">
        <f t="shared" si="97"/>
        <v>2.5577131008</v>
      </c>
      <c r="S338" s="155">
        <v>0</v>
      </c>
      <c r="T338" s="156">
        <f t="shared" si="98"/>
        <v>0</v>
      </c>
      <c r="AR338" s="157" t="s">
        <v>229</v>
      </c>
      <c r="AT338" s="157" t="s">
        <v>163</v>
      </c>
      <c r="AU338" s="157" t="s">
        <v>84</v>
      </c>
      <c r="AY338" s="13" t="s">
        <v>160</v>
      </c>
      <c r="BE338" s="158">
        <f t="shared" si="99"/>
        <v>0</v>
      </c>
      <c r="BF338" s="158">
        <f t="shared" si="100"/>
        <v>0</v>
      </c>
      <c r="BG338" s="158">
        <f t="shared" si="101"/>
        <v>0</v>
      </c>
      <c r="BH338" s="158">
        <f t="shared" si="102"/>
        <v>0</v>
      </c>
      <c r="BI338" s="158">
        <f t="shared" si="103"/>
        <v>0</v>
      </c>
      <c r="BJ338" s="13" t="s">
        <v>82</v>
      </c>
      <c r="BK338" s="158">
        <f t="shared" si="104"/>
        <v>0</v>
      </c>
      <c r="BL338" s="13" t="s">
        <v>229</v>
      </c>
      <c r="BM338" s="157" t="s">
        <v>1316</v>
      </c>
    </row>
    <row r="339" spans="2:65" s="1" customFormat="1" ht="24.15" customHeight="1" x14ac:dyDescent="0.2">
      <c r="B339" s="28"/>
      <c r="C339" s="146" t="s">
        <v>1317</v>
      </c>
      <c r="D339" s="146" t="s">
        <v>163</v>
      </c>
      <c r="E339" s="147" t="s">
        <v>1318</v>
      </c>
      <c r="F339" s="148" t="s">
        <v>1319</v>
      </c>
      <c r="G339" s="149" t="s">
        <v>171</v>
      </c>
      <c r="H339" s="150">
        <v>205.24</v>
      </c>
      <c r="I339" s="151"/>
      <c r="J339" s="152">
        <f t="shared" si="95"/>
        <v>0</v>
      </c>
      <c r="K339" s="153"/>
      <c r="L339" s="28"/>
      <c r="M339" s="154" t="s">
        <v>1</v>
      </c>
      <c r="N339" s="115" t="s">
        <v>40</v>
      </c>
      <c r="P339" s="155">
        <f t="shared" si="96"/>
        <v>0</v>
      </c>
      <c r="Q339" s="155">
        <v>1.384872E-2</v>
      </c>
      <c r="R339" s="155">
        <f t="shared" si="97"/>
        <v>2.8423112928000003</v>
      </c>
      <c r="S339" s="155">
        <v>0</v>
      </c>
      <c r="T339" s="156">
        <f t="shared" si="98"/>
        <v>0</v>
      </c>
      <c r="AR339" s="157" t="s">
        <v>229</v>
      </c>
      <c r="AT339" s="157" t="s">
        <v>163</v>
      </c>
      <c r="AU339" s="157" t="s">
        <v>84</v>
      </c>
      <c r="AY339" s="13" t="s">
        <v>160</v>
      </c>
      <c r="BE339" s="158">
        <f t="shared" si="99"/>
        <v>0</v>
      </c>
      <c r="BF339" s="158">
        <f t="shared" si="100"/>
        <v>0</v>
      </c>
      <c r="BG339" s="158">
        <f t="shared" si="101"/>
        <v>0</v>
      </c>
      <c r="BH339" s="158">
        <f t="shared" si="102"/>
        <v>0</v>
      </c>
      <c r="BI339" s="158">
        <f t="shared" si="103"/>
        <v>0</v>
      </c>
      <c r="BJ339" s="13" t="s">
        <v>82</v>
      </c>
      <c r="BK339" s="158">
        <f t="shared" si="104"/>
        <v>0</v>
      </c>
      <c r="BL339" s="13" t="s">
        <v>229</v>
      </c>
      <c r="BM339" s="157" t="s">
        <v>1320</v>
      </c>
    </row>
    <row r="340" spans="2:65" s="1" customFormat="1" ht="24.15" customHeight="1" x14ac:dyDescent="0.2">
      <c r="B340" s="28"/>
      <c r="C340" s="146" t="s">
        <v>1321</v>
      </c>
      <c r="D340" s="146" t="s">
        <v>163</v>
      </c>
      <c r="E340" s="147" t="s">
        <v>1322</v>
      </c>
      <c r="F340" s="148" t="s">
        <v>1323</v>
      </c>
      <c r="G340" s="149" t="s">
        <v>171</v>
      </c>
      <c r="H340" s="150">
        <v>22.72</v>
      </c>
      <c r="I340" s="151"/>
      <c r="J340" s="152">
        <f t="shared" si="95"/>
        <v>0</v>
      </c>
      <c r="K340" s="153"/>
      <c r="L340" s="28"/>
      <c r="M340" s="154" t="s">
        <v>1</v>
      </c>
      <c r="N340" s="115" t="s">
        <v>40</v>
      </c>
      <c r="P340" s="155">
        <f t="shared" si="96"/>
        <v>0</v>
      </c>
      <c r="Q340" s="155">
        <v>1.384872E-2</v>
      </c>
      <c r="R340" s="155">
        <f t="shared" si="97"/>
        <v>0.31464291839999997</v>
      </c>
      <c r="S340" s="155">
        <v>0</v>
      </c>
      <c r="T340" s="156">
        <f t="shared" si="98"/>
        <v>0</v>
      </c>
      <c r="AR340" s="157" t="s">
        <v>229</v>
      </c>
      <c r="AT340" s="157" t="s">
        <v>163</v>
      </c>
      <c r="AU340" s="157" t="s">
        <v>84</v>
      </c>
      <c r="AY340" s="13" t="s">
        <v>160</v>
      </c>
      <c r="BE340" s="158">
        <f t="shared" si="99"/>
        <v>0</v>
      </c>
      <c r="BF340" s="158">
        <f t="shared" si="100"/>
        <v>0</v>
      </c>
      <c r="BG340" s="158">
        <f t="shared" si="101"/>
        <v>0</v>
      </c>
      <c r="BH340" s="158">
        <f t="shared" si="102"/>
        <v>0</v>
      </c>
      <c r="BI340" s="158">
        <f t="shared" si="103"/>
        <v>0</v>
      </c>
      <c r="BJ340" s="13" t="s">
        <v>82</v>
      </c>
      <c r="BK340" s="158">
        <f t="shared" si="104"/>
        <v>0</v>
      </c>
      <c r="BL340" s="13" t="s">
        <v>229</v>
      </c>
      <c r="BM340" s="157" t="s">
        <v>1324</v>
      </c>
    </row>
    <row r="341" spans="2:65" s="1" customFormat="1" ht="16.5" customHeight="1" x14ac:dyDescent="0.2">
      <c r="B341" s="28"/>
      <c r="C341" s="146" t="s">
        <v>1325</v>
      </c>
      <c r="D341" s="146" t="s">
        <v>163</v>
      </c>
      <c r="E341" s="147" t="s">
        <v>1326</v>
      </c>
      <c r="F341" s="148" t="s">
        <v>1327</v>
      </c>
      <c r="G341" s="149" t="s">
        <v>171</v>
      </c>
      <c r="H341" s="150">
        <v>250.68</v>
      </c>
      <c r="I341" s="151"/>
      <c r="J341" s="152">
        <f t="shared" si="95"/>
        <v>0</v>
      </c>
      <c r="K341" s="153"/>
      <c r="L341" s="28"/>
      <c r="M341" s="154" t="s">
        <v>1</v>
      </c>
      <c r="N341" s="115" t="s">
        <v>40</v>
      </c>
      <c r="P341" s="155">
        <f t="shared" si="96"/>
        <v>0</v>
      </c>
      <c r="Q341" s="155">
        <v>1E-4</v>
      </c>
      <c r="R341" s="155">
        <f t="shared" si="97"/>
        <v>2.5068000000000003E-2</v>
      </c>
      <c r="S341" s="155">
        <v>0</v>
      </c>
      <c r="T341" s="156">
        <f t="shared" si="98"/>
        <v>0</v>
      </c>
      <c r="AR341" s="157" t="s">
        <v>229</v>
      </c>
      <c r="AT341" s="157" t="s">
        <v>163</v>
      </c>
      <c r="AU341" s="157" t="s">
        <v>84</v>
      </c>
      <c r="AY341" s="13" t="s">
        <v>160</v>
      </c>
      <c r="BE341" s="158">
        <f t="shared" si="99"/>
        <v>0</v>
      </c>
      <c r="BF341" s="158">
        <f t="shared" si="100"/>
        <v>0</v>
      </c>
      <c r="BG341" s="158">
        <f t="shared" si="101"/>
        <v>0</v>
      </c>
      <c r="BH341" s="158">
        <f t="shared" si="102"/>
        <v>0</v>
      </c>
      <c r="BI341" s="158">
        <f t="shared" si="103"/>
        <v>0</v>
      </c>
      <c r="BJ341" s="13" t="s">
        <v>82</v>
      </c>
      <c r="BK341" s="158">
        <f t="shared" si="104"/>
        <v>0</v>
      </c>
      <c r="BL341" s="13" t="s">
        <v>229</v>
      </c>
      <c r="BM341" s="157" t="s">
        <v>1328</v>
      </c>
    </row>
    <row r="342" spans="2:65" s="1" customFormat="1" ht="16.5" customHeight="1" x14ac:dyDescent="0.2">
      <c r="B342" s="28"/>
      <c r="C342" s="146" t="s">
        <v>1329</v>
      </c>
      <c r="D342" s="146" t="s">
        <v>163</v>
      </c>
      <c r="E342" s="147" t="s">
        <v>1330</v>
      </c>
      <c r="F342" s="148" t="s">
        <v>1331</v>
      </c>
      <c r="G342" s="149" t="s">
        <v>171</v>
      </c>
      <c r="H342" s="150">
        <v>250.68</v>
      </c>
      <c r="I342" s="151"/>
      <c r="J342" s="152">
        <f t="shared" si="95"/>
        <v>0</v>
      </c>
      <c r="K342" s="153"/>
      <c r="L342" s="28"/>
      <c r="M342" s="154" t="s">
        <v>1</v>
      </c>
      <c r="N342" s="115" t="s">
        <v>40</v>
      </c>
      <c r="P342" s="155">
        <f t="shared" si="96"/>
        <v>0</v>
      </c>
      <c r="Q342" s="155">
        <v>0</v>
      </c>
      <c r="R342" s="155">
        <f t="shared" si="97"/>
        <v>0</v>
      </c>
      <c r="S342" s="155">
        <v>0</v>
      </c>
      <c r="T342" s="156">
        <f t="shared" si="98"/>
        <v>0</v>
      </c>
      <c r="AR342" s="157" t="s">
        <v>229</v>
      </c>
      <c r="AT342" s="157" t="s">
        <v>163</v>
      </c>
      <c r="AU342" s="157" t="s">
        <v>84</v>
      </c>
      <c r="AY342" s="13" t="s">
        <v>160</v>
      </c>
      <c r="BE342" s="158">
        <f t="shared" si="99"/>
        <v>0</v>
      </c>
      <c r="BF342" s="158">
        <f t="shared" si="100"/>
        <v>0</v>
      </c>
      <c r="BG342" s="158">
        <f t="shared" si="101"/>
        <v>0</v>
      </c>
      <c r="BH342" s="158">
        <f t="shared" si="102"/>
        <v>0</v>
      </c>
      <c r="BI342" s="158">
        <f t="shared" si="103"/>
        <v>0</v>
      </c>
      <c r="BJ342" s="13" t="s">
        <v>82</v>
      </c>
      <c r="BK342" s="158">
        <f t="shared" si="104"/>
        <v>0</v>
      </c>
      <c r="BL342" s="13" t="s">
        <v>229</v>
      </c>
      <c r="BM342" s="157" t="s">
        <v>1332</v>
      </c>
    </row>
    <row r="343" spans="2:65" s="1" customFormat="1" ht="24.15" customHeight="1" x14ac:dyDescent="0.2">
      <c r="B343" s="28"/>
      <c r="C343" s="162" t="s">
        <v>1333</v>
      </c>
      <c r="D343" s="162" t="s">
        <v>322</v>
      </c>
      <c r="E343" s="163" t="s">
        <v>1334</v>
      </c>
      <c r="F343" s="164" t="s">
        <v>1335</v>
      </c>
      <c r="G343" s="165" t="s">
        <v>171</v>
      </c>
      <c r="H343" s="166">
        <v>281.63900000000001</v>
      </c>
      <c r="I343" s="167"/>
      <c r="J343" s="168">
        <f t="shared" si="95"/>
        <v>0</v>
      </c>
      <c r="K343" s="169"/>
      <c r="L343" s="170"/>
      <c r="M343" s="171" t="s">
        <v>1</v>
      </c>
      <c r="N343" s="172" t="s">
        <v>40</v>
      </c>
      <c r="P343" s="155">
        <f t="shared" si="96"/>
        <v>0</v>
      </c>
      <c r="Q343" s="155">
        <v>1.3999999999999999E-4</v>
      </c>
      <c r="R343" s="155">
        <f t="shared" si="97"/>
        <v>3.942946E-2</v>
      </c>
      <c r="S343" s="155">
        <v>0</v>
      </c>
      <c r="T343" s="156">
        <f t="shared" si="98"/>
        <v>0</v>
      </c>
      <c r="AR343" s="157" t="s">
        <v>295</v>
      </c>
      <c r="AT343" s="157" t="s">
        <v>322</v>
      </c>
      <c r="AU343" s="157" t="s">
        <v>84</v>
      </c>
      <c r="AY343" s="13" t="s">
        <v>160</v>
      </c>
      <c r="BE343" s="158">
        <f t="shared" si="99"/>
        <v>0</v>
      </c>
      <c r="BF343" s="158">
        <f t="shared" si="100"/>
        <v>0</v>
      </c>
      <c r="BG343" s="158">
        <f t="shared" si="101"/>
        <v>0</v>
      </c>
      <c r="BH343" s="158">
        <f t="shared" si="102"/>
        <v>0</v>
      </c>
      <c r="BI343" s="158">
        <f t="shared" si="103"/>
        <v>0</v>
      </c>
      <c r="BJ343" s="13" t="s">
        <v>82</v>
      </c>
      <c r="BK343" s="158">
        <f t="shared" si="104"/>
        <v>0</v>
      </c>
      <c r="BL343" s="13" t="s">
        <v>229</v>
      </c>
      <c r="BM343" s="157" t="s">
        <v>1336</v>
      </c>
    </row>
    <row r="344" spans="2:65" s="1" customFormat="1" ht="21.75" customHeight="1" x14ac:dyDescent="0.2">
      <c r="B344" s="28"/>
      <c r="C344" s="146" t="s">
        <v>1337</v>
      </c>
      <c r="D344" s="146" t="s">
        <v>163</v>
      </c>
      <c r="E344" s="147" t="s">
        <v>1338</v>
      </c>
      <c r="F344" s="148" t="s">
        <v>1339</v>
      </c>
      <c r="G344" s="149" t="s">
        <v>492</v>
      </c>
      <c r="H344" s="150">
        <v>1.33</v>
      </c>
      <c r="I344" s="151"/>
      <c r="J344" s="152">
        <f t="shared" si="95"/>
        <v>0</v>
      </c>
      <c r="K344" s="153"/>
      <c r="L344" s="28"/>
      <c r="M344" s="154" t="s">
        <v>1</v>
      </c>
      <c r="N344" s="115" t="s">
        <v>40</v>
      </c>
      <c r="P344" s="155">
        <f t="shared" si="96"/>
        <v>0</v>
      </c>
      <c r="Q344" s="155">
        <v>5.6299999999999996E-3</v>
      </c>
      <c r="R344" s="155">
        <f t="shared" si="97"/>
        <v>7.4878999999999996E-3</v>
      </c>
      <c r="S344" s="155">
        <v>0</v>
      </c>
      <c r="T344" s="156">
        <f t="shared" si="98"/>
        <v>0</v>
      </c>
      <c r="AR344" s="157" t="s">
        <v>229</v>
      </c>
      <c r="AT344" s="157" t="s">
        <v>163</v>
      </c>
      <c r="AU344" s="157" t="s">
        <v>84</v>
      </c>
      <c r="AY344" s="13" t="s">
        <v>160</v>
      </c>
      <c r="BE344" s="158">
        <f t="shared" si="99"/>
        <v>0</v>
      </c>
      <c r="BF344" s="158">
        <f t="shared" si="100"/>
        <v>0</v>
      </c>
      <c r="BG344" s="158">
        <f t="shared" si="101"/>
        <v>0</v>
      </c>
      <c r="BH344" s="158">
        <f t="shared" si="102"/>
        <v>0</v>
      </c>
      <c r="BI344" s="158">
        <f t="shared" si="103"/>
        <v>0</v>
      </c>
      <c r="BJ344" s="13" t="s">
        <v>82</v>
      </c>
      <c r="BK344" s="158">
        <f t="shared" si="104"/>
        <v>0</v>
      </c>
      <c r="BL344" s="13" t="s">
        <v>229</v>
      </c>
      <c r="BM344" s="157" t="s">
        <v>1340</v>
      </c>
    </row>
    <row r="345" spans="2:65" s="1" customFormat="1" ht="33" customHeight="1" x14ac:dyDescent="0.2">
      <c r="B345" s="28"/>
      <c r="C345" s="146" t="s">
        <v>1341</v>
      </c>
      <c r="D345" s="146" t="s">
        <v>163</v>
      </c>
      <c r="E345" s="147" t="s">
        <v>1342</v>
      </c>
      <c r="F345" s="148" t="s">
        <v>1343</v>
      </c>
      <c r="G345" s="149" t="s">
        <v>492</v>
      </c>
      <c r="H345" s="150">
        <v>185.12</v>
      </c>
      <c r="I345" s="151"/>
      <c r="J345" s="152">
        <f t="shared" si="95"/>
        <v>0</v>
      </c>
      <c r="K345" s="153"/>
      <c r="L345" s="28"/>
      <c r="M345" s="154" t="s">
        <v>1</v>
      </c>
      <c r="N345" s="115" t="s">
        <v>40</v>
      </c>
      <c r="P345" s="155">
        <f t="shared" si="96"/>
        <v>0</v>
      </c>
      <c r="Q345" s="155">
        <v>0</v>
      </c>
      <c r="R345" s="155">
        <f t="shared" si="97"/>
        <v>0</v>
      </c>
      <c r="S345" s="155">
        <v>0</v>
      </c>
      <c r="T345" s="156">
        <f t="shared" si="98"/>
        <v>0</v>
      </c>
      <c r="AR345" s="157" t="s">
        <v>229</v>
      </c>
      <c r="AT345" s="157" t="s">
        <v>163</v>
      </c>
      <c r="AU345" s="157" t="s">
        <v>84</v>
      </c>
      <c r="AY345" s="13" t="s">
        <v>160</v>
      </c>
      <c r="BE345" s="158">
        <f t="shared" si="99"/>
        <v>0</v>
      </c>
      <c r="BF345" s="158">
        <f t="shared" si="100"/>
        <v>0</v>
      </c>
      <c r="BG345" s="158">
        <f t="shared" si="101"/>
        <v>0</v>
      </c>
      <c r="BH345" s="158">
        <f t="shared" si="102"/>
        <v>0</v>
      </c>
      <c r="BI345" s="158">
        <f t="shared" si="103"/>
        <v>0</v>
      </c>
      <c r="BJ345" s="13" t="s">
        <v>82</v>
      </c>
      <c r="BK345" s="158">
        <f t="shared" si="104"/>
        <v>0</v>
      </c>
      <c r="BL345" s="13" t="s">
        <v>229</v>
      </c>
      <c r="BM345" s="157" t="s">
        <v>1344</v>
      </c>
    </row>
    <row r="346" spans="2:65" s="1" customFormat="1" ht="24.15" customHeight="1" x14ac:dyDescent="0.2">
      <c r="B346" s="28"/>
      <c r="C346" s="162" t="s">
        <v>1345</v>
      </c>
      <c r="D346" s="162" t="s">
        <v>322</v>
      </c>
      <c r="E346" s="163" t="s">
        <v>1346</v>
      </c>
      <c r="F346" s="164" t="s">
        <v>1347</v>
      </c>
      <c r="G346" s="165" t="s">
        <v>492</v>
      </c>
      <c r="H346" s="166">
        <v>188.822</v>
      </c>
      <c r="I346" s="167"/>
      <c r="J346" s="168">
        <f t="shared" si="95"/>
        <v>0</v>
      </c>
      <c r="K346" s="169"/>
      <c r="L346" s="170"/>
      <c r="M346" s="171" t="s">
        <v>1</v>
      </c>
      <c r="N346" s="172" t="s">
        <v>40</v>
      </c>
      <c r="P346" s="155">
        <f t="shared" si="96"/>
        <v>0</v>
      </c>
      <c r="Q346" s="155">
        <v>1.2E-2</v>
      </c>
      <c r="R346" s="155">
        <f t="shared" si="97"/>
        <v>2.2658640000000001</v>
      </c>
      <c r="S346" s="155">
        <v>0</v>
      </c>
      <c r="T346" s="156">
        <f t="shared" si="98"/>
        <v>0</v>
      </c>
      <c r="AR346" s="157" t="s">
        <v>295</v>
      </c>
      <c r="AT346" s="157" t="s">
        <v>322</v>
      </c>
      <c r="AU346" s="157" t="s">
        <v>84</v>
      </c>
      <c r="AY346" s="13" t="s">
        <v>160</v>
      </c>
      <c r="BE346" s="158">
        <f t="shared" si="99"/>
        <v>0</v>
      </c>
      <c r="BF346" s="158">
        <f t="shared" si="100"/>
        <v>0</v>
      </c>
      <c r="BG346" s="158">
        <f t="shared" si="101"/>
        <v>0</v>
      </c>
      <c r="BH346" s="158">
        <f t="shared" si="102"/>
        <v>0</v>
      </c>
      <c r="BI346" s="158">
        <f t="shared" si="103"/>
        <v>0</v>
      </c>
      <c r="BJ346" s="13" t="s">
        <v>82</v>
      </c>
      <c r="BK346" s="158">
        <f t="shared" si="104"/>
        <v>0</v>
      </c>
      <c r="BL346" s="13" t="s">
        <v>229</v>
      </c>
      <c r="BM346" s="157" t="s">
        <v>1348</v>
      </c>
    </row>
    <row r="347" spans="2:65" s="1" customFormat="1" ht="33" customHeight="1" x14ac:dyDescent="0.2">
      <c r="B347" s="28"/>
      <c r="C347" s="146" t="s">
        <v>1349</v>
      </c>
      <c r="D347" s="146" t="s">
        <v>163</v>
      </c>
      <c r="E347" s="147" t="s">
        <v>1350</v>
      </c>
      <c r="F347" s="148" t="s">
        <v>1351</v>
      </c>
      <c r="G347" s="149" t="s">
        <v>492</v>
      </c>
      <c r="H347" s="150">
        <v>105.6</v>
      </c>
      <c r="I347" s="151"/>
      <c r="J347" s="152">
        <f t="shared" si="95"/>
        <v>0</v>
      </c>
      <c r="K347" s="153"/>
      <c r="L347" s="28"/>
      <c r="M347" s="154" t="s">
        <v>1</v>
      </c>
      <c r="N347" s="115" t="s">
        <v>40</v>
      </c>
      <c r="P347" s="155">
        <f t="shared" si="96"/>
        <v>0</v>
      </c>
      <c r="Q347" s="155">
        <v>0</v>
      </c>
      <c r="R347" s="155">
        <f t="shared" si="97"/>
        <v>0</v>
      </c>
      <c r="S347" s="155">
        <v>0</v>
      </c>
      <c r="T347" s="156">
        <f t="shared" si="98"/>
        <v>0</v>
      </c>
      <c r="AR347" s="157" t="s">
        <v>229</v>
      </c>
      <c r="AT347" s="157" t="s">
        <v>163</v>
      </c>
      <c r="AU347" s="157" t="s">
        <v>84</v>
      </c>
      <c r="AY347" s="13" t="s">
        <v>160</v>
      </c>
      <c r="BE347" s="158">
        <f t="shared" si="99"/>
        <v>0</v>
      </c>
      <c r="BF347" s="158">
        <f t="shared" si="100"/>
        <v>0</v>
      </c>
      <c r="BG347" s="158">
        <f t="shared" si="101"/>
        <v>0</v>
      </c>
      <c r="BH347" s="158">
        <f t="shared" si="102"/>
        <v>0</v>
      </c>
      <c r="BI347" s="158">
        <f t="shared" si="103"/>
        <v>0</v>
      </c>
      <c r="BJ347" s="13" t="s">
        <v>82</v>
      </c>
      <c r="BK347" s="158">
        <f t="shared" si="104"/>
        <v>0</v>
      </c>
      <c r="BL347" s="13" t="s">
        <v>229</v>
      </c>
      <c r="BM347" s="157" t="s">
        <v>1352</v>
      </c>
    </row>
    <row r="348" spans="2:65" s="1" customFormat="1" ht="24.15" customHeight="1" x14ac:dyDescent="0.2">
      <c r="B348" s="28"/>
      <c r="C348" s="162" t="s">
        <v>1353</v>
      </c>
      <c r="D348" s="162" t="s">
        <v>322</v>
      </c>
      <c r="E348" s="163" t="s">
        <v>1354</v>
      </c>
      <c r="F348" s="164" t="s">
        <v>1355</v>
      </c>
      <c r="G348" s="165" t="s">
        <v>492</v>
      </c>
      <c r="H348" s="166">
        <v>107.712</v>
      </c>
      <c r="I348" s="167"/>
      <c r="J348" s="168">
        <f t="shared" si="95"/>
        <v>0</v>
      </c>
      <c r="K348" s="169"/>
      <c r="L348" s="170"/>
      <c r="M348" s="171" t="s">
        <v>1</v>
      </c>
      <c r="N348" s="172" t="s">
        <v>40</v>
      </c>
      <c r="P348" s="155">
        <f t="shared" si="96"/>
        <v>0</v>
      </c>
      <c r="Q348" s="155">
        <v>1.2999999999999999E-2</v>
      </c>
      <c r="R348" s="155">
        <f t="shared" si="97"/>
        <v>1.4002559999999999</v>
      </c>
      <c r="S348" s="155">
        <v>0</v>
      </c>
      <c r="T348" s="156">
        <f t="shared" si="98"/>
        <v>0</v>
      </c>
      <c r="AR348" s="157" t="s">
        <v>295</v>
      </c>
      <c r="AT348" s="157" t="s">
        <v>322</v>
      </c>
      <c r="AU348" s="157" t="s">
        <v>84</v>
      </c>
      <c r="AY348" s="13" t="s">
        <v>160</v>
      </c>
      <c r="BE348" s="158">
        <f t="shared" si="99"/>
        <v>0</v>
      </c>
      <c r="BF348" s="158">
        <f t="shared" si="100"/>
        <v>0</v>
      </c>
      <c r="BG348" s="158">
        <f t="shared" si="101"/>
        <v>0</v>
      </c>
      <c r="BH348" s="158">
        <f t="shared" si="102"/>
        <v>0</v>
      </c>
      <c r="BI348" s="158">
        <f t="shared" si="103"/>
        <v>0</v>
      </c>
      <c r="BJ348" s="13" t="s">
        <v>82</v>
      </c>
      <c r="BK348" s="158">
        <f t="shared" si="104"/>
        <v>0</v>
      </c>
      <c r="BL348" s="13" t="s">
        <v>229</v>
      </c>
      <c r="BM348" s="157" t="s">
        <v>1356</v>
      </c>
    </row>
    <row r="349" spans="2:65" s="1" customFormat="1" ht="24.15" customHeight="1" x14ac:dyDescent="0.2">
      <c r="B349" s="28"/>
      <c r="C349" s="146" t="s">
        <v>1357</v>
      </c>
      <c r="D349" s="146" t="s">
        <v>163</v>
      </c>
      <c r="E349" s="147" t="s">
        <v>1358</v>
      </c>
      <c r="F349" s="148" t="s">
        <v>1359</v>
      </c>
      <c r="G349" s="149" t="s">
        <v>492</v>
      </c>
      <c r="H349" s="150">
        <v>24.12</v>
      </c>
      <c r="I349" s="151"/>
      <c r="J349" s="152">
        <f t="shared" si="95"/>
        <v>0</v>
      </c>
      <c r="K349" s="153"/>
      <c r="L349" s="28"/>
      <c r="M349" s="154" t="s">
        <v>1</v>
      </c>
      <c r="N349" s="115" t="s">
        <v>40</v>
      </c>
      <c r="P349" s="155">
        <f t="shared" si="96"/>
        <v>0</v>
      </c>
      <c r="Q349" s="155">
        <v>0</v>
      </c>
      <c r="R349" s="155">
        <f t="shared" si="97"/>
        <v>0</v>
      </c>
      <c r="S349" s="155">
        <v>0</v>
      </c>
      <c r="T349" s="156">
        <f t="shared" si="98"/>
        <v>0</v>
      </c>
      <c r="AR349" s="157" t="s">
        <v>229</v>
      </c>
      <c r="AT349" s="157" t="s">
        <v>163</v>
      </c>
      <c r="AU349" s="157" t="s">
        <v>84</v>
      </c>
      <c r="AY349" s="13" t="s">
        <v>160</v>
      </c>
      <c r="BE349" s="158">
        <f t="shared" si="99"/>
        <v>0</v>
      </c>
      <c r="BF349" s="158">
        <f t="shared" si="100"/>
        <v>0</v>
      </c>
      <c r="BG349" s="158">
        <f t="shared" si="101"/>
        <v>0</v>
      </c>
      <c r="BH349" s="158">
        <f t="shared" si="102"/>
        <v>0</v>
      </c>
      <c r="BI349" s="158">
        <f t="shared" si="103"/>
        <v>0</v>
      </c>
      <c r="BJ349" s="13" t="s">
        <v>82</v>
      </c>
      <c r="BK349" s="158">
        <f t="shared" si="104"/>
        <v>0</v>
      </c>
      <c r="BL349" s="13" t="s">
        <v>229</v>
      </c>
      <c r="BM349" s="157" t="s">
        <v>1360</v>
      </c>
    </row>
    <row r="350" spans="2:65" s="1" customFormat="1" ht="24.15" customHeight="1" x14ac:dyDescent="0.2">
      <c r="B350" s="28"/>
      <c r="C350" s="162" t="s">
        <v>1361</v>
      </c>
      <c r="D350" s="162" t="s">
        <v>322</v>
      </c>
      <c r="E350" s="163" t="s">
        <v>1362</v>
      </c>
      <c r="F350" s="164" t="s">
        <v>1363</v>
      </c>
      <c r="G350" s="165" t="s">
        <v>209</v>
      </c>
      <c r="H350" s="166">
        <v>0.53</v>
      </c>
      <c r="I350" s="167"/>
      <c r="J350" s="168">
        <f t="shared" si="95"/>
        <v>0</v>
      </c>
      <c r="K350" s="169"/>
      <c r="L350" s="170"/>
      <c r="M350" s="171" t="s">
        <v>1</v>
      </c>
      <c r="N350" s="172" t="s">
        <v>40</v>
      </c>
      <c r="P350" s="155">
        <f t="shared" si="96"/>
        <v>0</v>
      </c>
      <c r="Q350" s="155">
        <v>0.44</v>
      </c>
      <c r="R350" s="155">
        <f t="shared" si="97"/>
        <v>0.23320000000000002</v>
      </c>
      <c r="S350" s="155">
        <v>0</v>
      </c>
      <c r="T350" s="156">
        <f t="shared" si="98"/>
        <v>0</v>
      </c>
      <c r="AR350" s="157" t="s">
        <v>295</v>
      </c>
      <c r="AT350" s="157" t="s">
        <v>322</v>
      </c>
      <c r="AU350" s="157" t="s">
        <v>84</v>
      </c>
      <c r="AY350" s="13" t="s">
        <v>160</v>
      </c>
      <c r="BE350" s="158">
        <f t="shared" si="99"/>
        <v>0</v>
      </c>
      <c r="BF350" s="158">
        <f t="shared" si="100"/>
        <v>0</v>
      </c>
      <c r="BG350" s="158">
        <f t="shared" si="101"/>
        <v>0</v>
      </c>
      <c r="BH350" s="158">
        <f t="shared" si="102"/>
        <v>0</v>
      </c>
      <c r="BI350" s="158">
        <f t="shared" si="103"/>
        <v>0</v>
      </c>
      <c r="BJ350" s="13" t="s">
        <v>82</v>
      </c>
      <c r="BK350" s="158">
        <f t="shared" si="104"/>
        <v>0</v>
      </c>
      <c r="BL350" s="13" t="s">
        <v>229</v>
      </c>
      <c r="BM350" s="157" t="s">
        <v>1364</v>
      </c>
    </row>
    <row r="351" spans="2:65" s="1" customFormat="1" ht="24.15" customHeight="1" x14ac:dyDescent="0.2">
      <c r="B351" s="28"/>
      <c r="C351" s="146" t="s">
        <v>1365</v>
      </c>
      <c r="D351" s="146" t="s">
        <v>163</v>
      </c>
      <c r="E351" s="147" t="s">
        <v>1366</v>
      </c>
      <c r="F351" s="148" t="s">
        <v>1367</v>
      </c>
      <c r="G351" s="149" t="s">
        <v>218</v>
      </c>
      <c r="H351" s="150">
        <v>14.071</v>
      </c>
      <c r="I351" s="151"/>
      <c r="J351" s="152">
        <f t="shared" si="95"/>
        <v>0</v>
      </c>
      <c r="K351" s="153"/>
      <c r="L351" s="28"/>
      <c r="M351" s="154" t="s">
        <v>1</v>
      </c>
      <c r="N351" s="115" t="s">
        <v>40</v>
      </c>
      <c r="P351" s="155">
        <f t="shared" si="96"/>
        <v>0</v>
      </c>
      <c r="Q351" s="155">
        <v>0</v>
      </c>
      <c r="R351" s="155">
        <f t="shared" si="97"/>
        <v>0</v>
      </c>
      <c r="S351" s="155">
        <v>0</v>
      </c>
      <c r="T351" s="156">
        <f t="shared" si="98"/>
        <v>0</v>
      </c>
      <c r="AR351" s="157" t="s">
        <v>229</v>
      </c>
      <c r="AT351" s="157" t="s">
        <v>163</v>
      </c>
      <c r="AU351" s="157" t="s">
        <v>84</v>
      </c>
      <c r="AY351" s="13" t="s">
        <v>160</v>
      </c>
      <c r="BE351" s="158">
        <f t="shared" si="99"/>
        <v>0</v>
      </c>
      <c r="BF351" s="158">
        <f t="shared" si="100"/>
        <v>0</v>
      </c>
      <c r="BG351" s="158">
        <f t="shared" si="101"/>
        <v>0</v>
      </c>
      <c r="BH351" s="158">
        <f t="shared" si="102"/>
        <v>0</v>
      </c>
      <c r="BI351" s="158">
        <f t="shared" si="103"/>
        <v>0</v>
      </c>
      <c r="BJ351" s="13" t="s">
        <v>82</v>
      </c>
      <c r="BK351" s="158">
        <f t="shared" si="104"/>
        <v>0</v>
      </c>
      <c r="BL351" s="13" t="s">
        <v>229</v>
      </c>
      <c r="BM351" s="157" t="s">
        <v>1368</v>
      </c>
    </row>
    <row r="352" spans="2:65" s="1" customFormat="1" ht="24.15" customHeight="1" x14ac:dyDescent="0.2">
      <c r="B352" s="28"/>
      <c r="C352" s="146" t="s">
        <v>1369</v>
      </c>
      <c r="D352" s="146" t="s">
        <v>163</v>
      </c>
      <c r="E352" s="147" t="s">
        <v>1370</v>
      </c>
      <c r="F352" s="148" t="s">
        <v>1371</v>
      </c>
      <c r="G352" s="149" t="s">
        <v>218</v>
      </c>
      <c r="H352" s="150">
        <v>14.071</v>
      </c>
      <c r="I352" s="151"/>
      <c r="J352" s="152">
        <f t="shared" si="95"/>
        <v>0</v>
      </c>
      <c r="K352" s="153"/>
      <c r="L352" s="28"/>
      <c r="M352" s="154" t="s">
        <v>1</v>
      </c>
      <c r="N352" s="115" t="s">
        <v>40</v>
      </c>
      <c r="P352" s="155">
        <f t="shared" si="96"/>
        <v>0</v>
      </c>
      <c r="Q352" s="155">
        <v>0</v>
      </c>
      <c r="R352" s="155">
        <f t="shared" si="97"/>
        <v>0</v>
      </c>
      <c r="S352" s="155">
        <v>0</v>
      </c>
      <c r="T352" s="156">
        <f t="shared" si="98"/>
        <v>0</v>
      </c>
      <c r="AR352" s="157" t="s">
        <v>229</v>
      </c>
      <c r="AT352" s="157" t="s">
        <v>163</v>
      </c>
      <c r="AU352" s="157" t="s">
        <v>84</v>
      </c>
      <c r="AY352" s="13" t="s">
        <v>160</v>
      </c>
      <c r="BE352" s="158">
        <f t="shared" si="99"/>
        <v>0</v>
      </c>
      <c r="BF352" s="158">
        <f t="shared" si="100"/>
        <v>0</v>
      </c>
      <c r="BG352" s="158">
        <f t="shared" si="101"/>
        <v>0</v>
      </c>
      <c r="BH352" s="158">
        <f t="shared" si="102"/>
        <v>0</v>
      </c>
      <c r="BI352" s="158">
        <f t="shared" si="103"/>
        <v>0</v>
      </c>
      <c r="BJ352" s="13" t="s">
        <v>82</v>
      </c>
      <c r="BK352" s="158">
        <f t="shared" si="104"/>
        <v>0</v>
      </c>
      <c r="BL352" s="13" t="s">
        <v>229</v>
      </c>
      <c r="BM352" s="157" t="s">
        <v>1372</v>
      </c>
    </row>
    <row r="353" spans="2:65" s="11" customFormat="1" ht="22.75" customHeight="1" x14ac:dyDescent="0.25">
      <c r="B353" s="134"/>
      <c r="D353" s="135" t="s">
        <v>74</v>
      </c>
      <c r="E353" s="144" t="s">
        <v>1373</v>
      </c>
      <c r="F353" s="144" t="s">
        <v>1374</v>
      </c>
      <c r="I353" s="137"/>
      <c r="J353" s="145">
        <f>BK353</f>
        <v>0</v>
      </c>
      <c r="L353" s="134"/>
      <c r="M353" s="139"/>
      <c r="P353" s="140">
        <f>SUM(P354:P365)</f>
        <v>0</v>
      </c>
      <c r="R353" s="140">
        <f>SUM(R354:R365)</f>
        <v>0.38937668610600007</v>
      </c>
      <c r="T353" s="141">
        <f>SUM(T354:T365)</f>
        <v>1.4909838799999999</v>
      </c>
      <c r="AR353" s="135" t="s">
        <v>84</v>
      </c>
      <c r="AT353" s="142" t="s">
        <v>74</v>
      </c>
      <c r="AU353" s="142" t="s">
        <v>82</v>
      </c>
      <c r="AY353" s="135" t="s">
        <v>160</v>
      </c>
      <c r="BK353" s="143">
        <f>SUM(BK354:BK365)</f>
        <v>0</v>
      </c>
    </row>
    <row r="354" spans="2:65" s="1" customFormat="1" ht="16.5" customHeight="1" x14ac:dyDescent="0.2">
      <c r="B354" s="28"/>
      <c r="C354" s="146" t="s">
        <v>1375</v>
      </c>
      <c r="D354" s="146" t="s">
        <v>163</v>
      </c>
      <c r="E354" s="147" t="s">
        <v>1376</v>
      </c>
      <c r="F354" s="148" t="s">
        <v>1377</v>
      </c>
      <c r="G354" s="149" t="s">
        <v>171</v>
      </c>
      <c r="H354" s="150">
        <v>222.392</v>
      </c>
      <c r="I354" s="151"/>
      <c r="J354" s="152">
        <f t="shared" ref="J354:J365" si="105">ROUND(I354*H354,2)</f>
        <v>0</v>
      </c>
      <c r="K354" s="153"/>
      <c r="L354" s="28"/>
      <c r="M354" s="154" t="s">
        <v>1</v>
      </c>
      <c r="N354" s="115" t="s">
        <v>40</v>
      </c>
      <c r="P354" s="155">
        <f t="shared" ref="P354:P365" si="106">O354*H354</f>
        <v>0</v>
      </c>
      <c r="Q354" s="155">
        <v>0</v>
      </c>
      <c r="R354" s="155">
        <f t="shared" ref="R354:R365" si="107">Q354*H354</f>
        <v>0</v>
      </c>
      <c r="S354" s="155">
        <v>5.94E-3</v>
      </c>
      <c r="T354" s="156">
        <f t="shared" ref="T354:T365" si="108">S354*H354</f>
        <v>1.3210084799999999</v>
      </c>
      <c r="AR354" s="157" t="s">
        <v>229</v>
      </c>
      <c r="AT354" s="157" t="s">
        <v>163</v>
      </c>
      <c r="AU354" s="157" t="s">
        <v>84</v>
      </c>
      <c r="AY354" s="13" t="s">
        <v>160</v>
      </c>
      <c r="BE354" s="158">
        <f t="shared" ref="BE354:BE365" si="109">IF(N354="základní",J354,0)</f>
        <v>0</v>
      </c>
      <c r="BF354" s="158">
        <f t="shared" ref="BF354:BF365" si="110">IF(N354="snížená",J354,0)</f>
        <v>0</v>
      </c>
      <c r="BG354" s="158">
        <f t="shared" ref="BG354:BG365" si="111">IF(N354="zákl. přenesená",J354,0)</f>
        <v>0</v>
      </c>
      <c r="BH354" s="158">
        <f t="shared" ref="BH354:BH365" si="112">IF(N354="sníž. přenesená",J354,0)</f>
        <v>0</v>
      </c>
      <c r="BI354" s="158">
        <f t="shared" ref="BI354:BI365" si="113">IF(N354="nulová",J354,0)</f>
        <v>0</v>
      </c>
      <c r="BJ354" s="13" t="s">
        <v>82</v>
      </c>
      <c r="BK354" s="158">
        <f t="shared" ref="BK354:BK365" si="114">ROUND(I354*H354,2)</f>
        <v>0</v>
      </c>
      <c r="BL354" s="13" t="s">
        <v>229</v>
      </c>
      <c r="BM354" s="157" t="s">
        <v>1378</v>
      </c>
    </row>
    <row r="355" spans="2:65" s="1" customFormat="1" ht="16.5" customHeight="1" x14ac:dyDescent="0.2">
      <c r="B355" s="28"/>
      <c r="C355" s="146" t="s">
        <v>1379</v>
      </c>
      <c r="D355" s="146" t="s">
        <v>163</v>
      </c>
      <c r="E355" s="147" t="s">
        <v>1380</v>
      </c>
      <c r="F355" s="148" t="s">
        <v>1381</v>
      </c>
      <c r="G355" s="149" t="s">
        <v>492</v>
      </c>
      <c r="H355" s="150">
        <v>6.47</v>
      </c>
      <c r="I355" s="151"/>
      <c r="J355" s="152">
        <f t="shared" si="105"/>
        <v>0</v>
      </c>
      <c r="K355" s="153"/>
      <c r="L355" s="28"/>
      <c r="M355" s="154" t="s">
        <v>1</v>
      </c>
      <c r="N355" s="115" t="s">
        <v>40</v>
      </c>
      <c r="P355" s="155">
        <f t="shared" si="106"/>
        <v>0</v>
      </c>
      <c r="Q355" s="155">
        <v>0</v>
      </c>
      <c r="R355" s="155">
        <f t="shared" si="107"/>
        <v>0</v>
      </c>
      <c r="S355" s="155">
        <v>1.8699999999999999E-3</v>
      </c>
      <c r="T355" s="156">
        <f t="shared" si="108"/>
        <v>1.2098899999999999E-2</v>
      </c>
      <c r="AR355" s="157" t="s">
        <v>229</v>
      </c>
      <c r="AT355" s="157" t="s">
        <v>163</v>
      </c>
      <c r="AU355" s="157" t="s">
        <v>84</v>
      </c>
      <c r="AY355" s="13" t="s">
        <v>160</v>
      </c>
      <c r="BE355" s="158">
        <f t="shared" si="109"/>
        <v>0</v>
      </c>
      <c r="BF355" s="158">
        <f t="shared" si="110"/>
        <v>0</v>
      </c>
      <c r="BG355" s="158">
        <f t="shared" si="111"/>
        <v>0</v>
      </c>
      <c r="BH355" s="158">
        <f t="shared" si="112"/>
        <v>0</v>
      </c>
      <c r="BI355" s="158">
        <f t="shared" si="113"/>
        <v>0</v>
      </c>
      <c r="BJ355" s="13" t="s">
        <v>82</v>
      </c>
      <c r="BK355" s="158">
        <f t="shared" si="114"/>
        <v>0</v>
      </c>
      <c r="BL355" s="13" t="s">
        <v>229</v>
      </c>
      <c r="BM355" s="157" t="s">
        <v>1382</v>
      </c>
    </row>
    <row r="356" spans="2:65" s="1" customFormat="1" ht="16.5" customHeight="1" x14ac:dyDescent="0.2">
      <c r="B356" s="28"/>
      <c r="C356" s="146" t="s">
        <v>1383</v>
      </c>
      <c r="D356" s="146" t="s">
        <v>163</v>
      </c>
      <c r="E356" s="147" t="s">
        <v>1384</v>
      </c>
      <c r="F356" s="148" t="s">
        <v>1385</v>
      </c>
      <c r="G356" s="149" t="s">
        <v>492</v>
      </c>
      <c r="H356" s="150">
        <v>28.68</v>
      </c>
      <c r="I356" s="151"/>
      <c r="J356" s="152">
        <f t="shared" si="105"/>
        <v>0</v>
      </c>
      <c r="K356" s="153"/>
      <c r="L356" s="28"/>
      <c r="M356" s="154" t="s">
        <v>1</v>
      </c>
      <c r="N356" s="115" t="s">
        <v>40</v>
      </c>
      <c r="P356" s="155">
        <f t="shared" si="106"/>
        <v>0</v>
      </c>
      <c r="Q356" s="155">
        <v>0</v>
      </c>
      <c r="R356" s="155">
        <f t="shared" si="107"/>
        <v>0</v>
      </c>
      <c r="S356" s="155">
        <v>1.6999999999999999E-3</v>
      </c>
      <c r="T356" s="156">
        <f t="shared" si="108"/>
        <v>4.8755999999999994E-2</v>
      </c>
      <c r="AR356" s="157" t="s">
        <v>229</v>
      </c>
      <c r="AT356" s="157" t="s">
        <v>163</v>
      </c>
      <c r="AU356" s="157" t="s">
        <v>84</v>
      </c>
      <c r="AY356" s="13" t="s">
        <v>160</v>
      </c>
      <c r="BE356" s="158">
        <f t="shared" si="109"/>
        <v>0</v>
      </c>
      <c r="BF356" s="158">
        <f t="shared" si="110"/>
        <v>0</v>
      </c>
      <c r="BG356" s="158">
        <f t="shared" si="111"/>
        <v>0</v>
      </c>
      <c r="BH356" s="158">
        <f t="shared" si="112"/>
        <v>0</v>
      </c>
      <c r="BI356" s="158">
        <f t="shared" si="113"/>
        <v>0</v>
      </c>
      <c r="BJ356" s="13" t="s">
        <v>82</v>
      </c>
      <c r="BK356" s="158">
        <f t="shared" si="114"/>
        <v>0</v>
      </c>
      <c r="BL356" s="13" t="s">
        <v>229</v>
      </c>
      <c r="BM356" s="157" t="s">
        <v>1386</v>
      </c>
    </row>
    <row r="357" spans="2:65" s="1" customFormat="1" ht="21.75" customHeight="1" x14ac:dyDescent="0.2">
      <c r="B357" s="28"/>
      <c r="C357" s="146" t="s">
        <v>1387</v>
      </c>
      <c r="D357" s="146" t="s">
        <v>163</v>
      </c>
      <c r="E357" s="147" t="s">
        <v>1388</v>
      </c>
      <c r="F357" s="148" t="s">
        <v>1389</v>
      </c>
      <c r="G357" s="149" t="s">
        <v>492</v>
      </c>
      <c r="H357" s="150">
        <v>61.65</v>
      </c>
      <c r="I357" s="151"/>
      <c r="J357" s="152">
        <f t="shared" si="105"/>
        <v>0</v>
      </c>
      <c r="K357" s="153"/>
      <c r="L357" s="28"/>
      <c r="M357" s="154" t="s">
        <v>1</v>
      </c>
      <c r="N357" s="115" t="s">
        <v>40</v>
      </c>
      <c r="P357" s="155">
        <f t="shared" si="106"/>
        <v>0</v>
      </c>
      <c r="Q357" s="155">
        <v>0</v>
      </c>
      <c r="R357" s="155">
        <f t="shared" si="107"/>
        <v>0</v>
      </c>
      <c r="S357" s="155">
        <v>1.7700000000000001E-3</v>
      </c>
      <c r="T357" s="156">
        <f t="shared" si="108"/>
        <v>0.10912050000000001</v>
      </c>
      <c r="AR357" s="157" t="s">
        <v>229</v>
      </c>
      <c r="AT357" s="157" t="s">
        <v>163</v>
      </c>
      <c r="AU357" s="157" t="s">
        <v>84</v>
      </c>
      <c r="AY357" s="13" t="s">
        <v>160</v>
      </c>
      <c r="BE357" s="158">
        <f t="shared" si="109"/>
        <v>0</v>
      </c>
      <c r="BF357" s="158">
        <f t="shared" si="110"/>
        <v>0</v>
      </c>
      <c r="BG357" s="158">
        <f t="shared" si="111"/>
        <v>0</v>
      </c>
      <c r="BH357" s="158">
        <f t="shared" si="112"/>
        <v>0</v>
      </c>
      <c r="BI357" s="158">
        <f t="shared" si="113"/>
        <v>0</v>
      </c>
      <c r="BJ357" s="13" t="s">
        <v>82</v>
      </c>
      <c r="BK357" s="158">
        <f t="shared" si="114"/>
        <v>0</v>
      </c>
      <c r="BL357" s="13" t="s">
        <v>229</v>
      </c>
      <c r="BM357" s="157" t="s">
        <v>1390</v>
      </c>
    </row>
    <row r="358" spans="2:65" s="1" customFormat="1" ht="24.15" customHeight="1" x14ac:dyDescent="0.2">
      <c r="B358" s="28"/>
      <c r="C358" s="146" t="s">
        <v>1391</v>
      </c>
      <c r="D358" s="146" t="s">
        <v>163</v>
      </c>
      <c r="E358" s="147" t="s">
        <v>1392</v>
      </c>
      <c r="F358" s="148" t="s">
        <v>1393</v>
      </c>
      <c r="G358" s="149" t="s">
        <v>171</v>
      </c>
      <c r="H358" s="150">
        <v>0.73</v>
      </c>
      <c r="I358" s="151"/>
      <c r="J358" s="152">
        <f t="shared" si="105"/>
        <v>0</v>
      </c>
      <c r="K358" s="153"/>
      <c r="L358" s="28"/>
      <c r="M358" s="154" t="s">
        <v>1</v>
      </c>
      <c r="N358" s="115" t="s">
        <v>40</v>
      </c>
      <c r="P358" s="155">
        <f t="shared" si="106"/>
        <v>0</v>
      </c>
      <c r="Q358" s="155">
        <v>5.8811999999999996E-3</v>
      </c>
      <c r="R358" s="155">
        <f t="shared" si="107"/>
        <v>4.2932759999999995E-3</v>
      </c>
      <c r="S358" s="155">
        <v>0</v>
      </c>
      <c r="T358" s="156">
        <f t="shared" si="108"/>
        <v>0</v>
      </c>
      <c r="AR358" s="157" t="s">
        <v>229</v>
      </c>
      <c r="AT358" s="157" t="s">
        <v>163</v>
      </c>
      <c r="AU358" s="157" t="s">
        <v>84</v>
      </c>
      <c r="AY358" s="13" t="s">
        <v>160</v>
      </c>
      <c r="BE358" s="158">
        <f t="shared" si="109"/>
        <v>0</v>
      </c>
      <c r="BF358" s="158">
        <f t="shared" si="110"/>
        <v>0</v>
      </c>
      <c r="BG358" s="158">
        <f t="shared" si="111"/>
        <v>0</v>
      </c>
      <c r="BH358" s="158">
        <f t="shared" si="112"/>
        <v>0</v>
      </c>
      <c r="BI358" s="158">
        <f t="shared" si="113"/>
        <v>0</v>
      </c>
      <c r="BJ358" s="13" t="s">
        <v>82</v>
      </c>
      <c r="BK358" s="158">
        <f t="shared" si="114"/>
        <v>0</v>
      </c>
      <c r="BL358" s="13" t="s">
        <v>229</v>
      </c>
      <c r="BM358" s="157" t="s">
        <v>1394</v>
      </c>
    </row>
    <row r="359" spans="2:65" s="1" customFormat="1" ht="24.15" customHeight="1" x14ac:dyDescent="0.2">
      <c r="B359" s="28"/>
      <c r="C359" s="146" t="s">
        <v>1395</v>
      </c>
      <c r="D359" s="146" t="s">
        <v>163</v>
      </c>
      <c r="E359" s="147" t="s">
        <v>1396</v>
      </c>
      <c r="F359" s="148" t="s">
        <v>1397</v>
      </c>
      <c r="G359" s="149" t="s">
        <v>492</v>
      </c>
      <c r="H359" s="150">
        <v>68.78</v>
      </c>
      <c r="I359" s="151"/>
      <c r="J359" s="152">
        <f t="shared" si="105"/>
        <v>0</v>
      </c>
      <c r="K359" s="153"/>
      <c r="L359" s="28"/>
      <c r="M359" s="154" t="s">
        <v>1</v>
      </c>
      <c r="N359" s="115" t="s">
        <v>40</v>
      </c>
      <c r="P359" s="155">
        <f t="shared" si="106"/>
        <v>0</v>
      </c>
      <c r="Q359" s="155">
        <v>1.3698E-3</v>
      </c>
      <c r="R359" s="155">
        <f t="shared" si="107"/>
        <v>9.4214844000000006E-2</v>
      </c>
      <c r="S359" s="155">
        <v>0</v>
      </c>
      <c r="T359" s="156">
        <f t="shared" si="108"/>
        <v>0</v>
      </c>
      <c r="AR359" s="157" t="s">
        <v>229</v>
      </c>
      <c r="AT359" s="157" t="s">
        <v>163</v>
      </c>
      <c r="AU359" s="157" t="s">
        <v>84</v>
      </c>
      <c r="AY359" s="13" t="s">
        <v>160</v>
      </c>
      <c r="BE359" s="158">
        <f t="shared" si="109"/>
        <v>0</v>
      </c>
      <c r="BF359" s="158">
        <f t="shared" si="110"/>
        <v>0</v>
      </c>
      <c r="BG359" s="158">
        <f t="shared" si="111"/>
        <v>0</v>
      </c>
      <c r="BH359" s="158">
        <f t="shared" si="112"/>
        <v>0</v>
      </c>
      <c r="BI359" s="158">
        <f t="shared" si="113"/>
        <v>0</v>
      </c>
      <c r="BJ359" s="13" t="s">
        <v>82</v>
      </c>
      <c r="BK359" s="158">
        <f t="shared" si="114"/>
        <v>0</v>
      </c>
      <c r="BL359" s="13" t="s">
        <v>229</v>
      </c>
      <c r="BM359" s="157" t="s">
        <v>1398</v>
      </c>
    </row>
    <row r="360" spans="2:65" s="1" customFormat="1" ht="24.15" customHeight="1" x14ac:dyDescent="0.2">
      <c r="B360" s="28"/>
      <c r="C360" s="146" t="s">
        <v>1399</v>
      </c>
      <c r="D360" s="146" t="s">
        <v>163</v>
      </c>
      <c r="E360" s="147" t="s">
        <v>1400</v>
      </c>
      <c r="F360" s="148" t="s">
        <v>1401</v>
      </c>
      <c r="G360" s="149" t="s">
        <v>492</v>
      </c>
      <c r="H360" s="150">
        <v>38.040999999999997</v>
      </c>
      <c r="I360" s="151"/>
      <c r="J360" s="152">
        <f t="shared" si="105"/>
        <v>0</v>
      </c>
      <c r="K360" s="153"/>
      <c r="L360" s="28"/>
      <c r="M360" s="154" t="s">
        <v>1</v>
      </c>
      <c r="N360" s="115" t="s">
        <v>40</v>
      </c>
      <c r="P360" s="155">
        <f t="shared" si="106"/>
        <v>0</v>
      </c>
      <c r="Q360" s="155">
        <v>2.2214660000000001E-3</v>
      </c>
      <c r="R360" s="155">
        <f t="shared" si="107"/>
        <v>8.4506788106E-2</v>
      </c>
      <c r="S360" s="155">
        <v>0</v>
      </c>
      <c r="T360" s="156">
        <f t="shared" si="108"/>
        <v>0</v>
      </c>
      <c r="AR360" s="157" t="s">
        <v>229</v>
      </c>
      <c r="AT360" s="157" t="s">
        <v>163</v>
      </c>
      <c r="AU360" s="157" t="s">
        <v>84</v>
      </c>
      <c r="AY360" s="13" t="s">
        <v>160</v>
      </c>
      <c r="BE360" s="158">
        <f t="shared" si="109"/>
        <v>0</v>
      </c>
      <c r="BF360" s="158">
        <f t="shared" si="110"/>
        <v>0</v>
      </c>
      <c r="BG360" s="158">
        <f t="shared" si="111"/>
        <v>0</v>
      </c>
      <c r="BH360" s="158">
        <f t="shared" si="112"/>
        <v>0</v>
      </c>
      <c r="BI360" s="158">
        <f t="shared" si="113"/>
        <v>0</v>
      </c>
      <c r="BJ360" s="13" t="s">
        <v>82</v>
      </c>
      <c r="BK360" s="158">
        <f t="shared" si="114"/>
        <v>0</v>
      </c>
      <c r="BL360" s="13" t="s">
        <v>229</v>
      </c>
      <c r="BM360" s="157" t="s">
        <v>1402</v>
      </c>
    </row>
    <row r="361" spans="2:65" s="1" customFormat="1" ht="24.15" customHeight="1" x14ac:dyDescent="0.2">
      <c r="B361" s="28"/>
      <c r="C361" s="146" t="s">
        <v>1403</v>
      </c>
      <c r="D361" s="146" t="s">
        <v>163</v>
      </c>
      <c r="E361" s="147" t="s">
        <v>1404</v>
      </c>
      <c r="F361" s="148" t="s">
        <v>1405</v>
      </c>
      <c r="G361" s="149" t="s">
        <v>492</v>
      </c>
      <c r="H361" s="150">
        <v>68.78</v>
      </c>
      <c r="I361" s="151"/>
      <c r="J361" s="152">
        <f t="shared" si="105"/>
        <v>0</v>
      </c>
      <c r="K361" s="153"/>
      <c r="L361" s="28"/>
      <c r="M361" s="154" t="s">
        <v>1</v>
      </c>
      <c r="N361" s="115" t="s">
        <v>40</v>
      </c>
      <c r="P361" s="155">
        <f t="shared" si="106"/>
        <v>0</v>
      </c>
      <c r="Q361" s="155">
        <v>1.6887E-3</v>
      </c>
      <c r="R361" s="155">
        <f t="shared" si="107"/>
        <v>0.116148786</v>
      </c>
      <c r="S361" s="155">
        <v>0</v>
      </c>
      <c r="T361" s="156">
        <f t="shared" si="108"/>
        <v>0</v>
      </c>
      <c r="AR361" s="157" t="s">
        <v>229</v>
      </c>
      <c r="AT361" s="157" t="s">
        <v>163</v>
      </c>
      <c r="AU361" s="157" t="s">
        <v>84</v>
      </c>
      <c r="AY361" s="13" t="s">
        <v>160</v>
      </c>
      <c r="BE361" s="158">
        <f t="shared" si="109"/>
        <v>0</v>
      </c>
      <c r="BF361" s="158">
        <f t="shared" si="110"/>
        <v>0</v>
      </c>
      <c r="BG361" s="158">
        <f t="shared" si="111"/>
        <v>0</v>
      </c>
      <c r="BH361" s="158">
        <f t="shared" si="112"/>
        <v>0</v>
      </c>
      <c r="BI361" s="158">
        <f t="shared" si="113"/>
        <v>0</v>
      </c>
      <c r="BJ361" s="13" t="s">
        <v>82</v>
      </c>
      <c r="BK361" s="158">
        <f t="shared" si="114"/>
        <v>0</v>
      </c>
      <c r="BL361" s="13" t="s">
        <v>229</v>
      </c>
      <c r="BM361" s="157" t="s">
        <v>1406</v>
      </c>
    </row>
    <row r="362" spans="2:65" s="1" customFormat="1" ht="24.15" customHeight="1" x14ac:dyDescent="0.2">
      <c r="B362" s="28"/>
      <c r="C362" s="146" t="s">
        <v>1407</v>
      </c>
      <c r="D362" s="146" t="s">
        <v>163</v>
      </c>
      <c r="E362" s="147" t="s">
        <v>1408</v>
      </c>
      <c r="F362" s="148" t="s">
        <v>1409</v>
      </c>
      <c r="G362" s="149" t="s">
        <v>166</v>
      </c>
      <c r="H362" s="150">
        <v>8</v>
      </c>
      <c r="I362" s="151"/>
      <c r="J362" s="152">
        <f t="shared" si="105"/>
        <v>0</v>
      </c>
      <c r="K362" s="153"/>
      <c r="L362" s="28"/>
      <c r="M362" s="154" t="s">
        <v>1</v>
      </c>
      <c r="N362" s="115" t="s">
        <v>40</v>
      </c>
      <c r="P362" s="155">
        <f t="shared" si="106"/>
        <v>0</v>
      </c>
      <c r="Q362" s="155">
        <v>3.6200000000000002E-4</v>
      </c>
      <c r="R362" s="155">
        <f t="shared" si="107"/>
        <v>2.8960000000000001E-3</v>
      </c>
      <c r="S362" s="155">
        <v>0</v>
      </c>
      <c r="T362" s="156">
        <f t="shared" si="108"/>
        <v>0</v>
      </c>
      <c r="AR362" s="157" t="s">
        <v>229</v>
      </c>
      <c r="AT362" s="157" t="s">
        <v>163</v>
      </c>
      <c r="AU362" s="157" t="s">
        <v>84</v>
      </c>
      <c r="AY362" s="13" t="s">
        <v>160</v>
      </c>
      <c r="BE362" s="158">
        <f t="shared" si="109"/>
        <v>0</v>
      </c>
      <c r="BF362" s="158">
        <f t="shared" si="110"/>
        <v>0</v>
      </c>
      <c r="BG362" s="158">
        <f t="shared" si="111"/>
        <v>0</v>
      </c>
      <c r="BH362" s="158">
        <f t="shared" si="112"/>
        <v>0</v>
      </c>
      <c r="BI362" s="158">
        <f t="shared" si="113"/>
        <v>0</v>
      </c>
      <c r="BJ362" s="13" t="s">
        <v>82</v>
      </c>
      <c r="BK362" s="158">
        <f t="shared" si="114"/>
        <v>0</v>
      </c>
      <c r="BL362" s="13" t="s">
        <v>229</v>
      </c>
      <c r="BM362" s="157" t="s">
        <v>1410</v>
      </c>
    </row>
    <row r="363" spans="2:65" s="1" customFormat="1" ht="24.15" customHeight="1" x14ac:dyDescent="0.2">
      <c r="B363" s="28"/>
      <c r="C363" s="146" t="s">
        <v>1411</v>
      </c>
      <c r="D363" s="146" t="s">
        <v>163</v>
      </c>
      <c r="E363" s="147" t="s">
        <v>1412</v>
      </c>
      <c r="F363" s="148" t="s">
        <v>1413</v>
      </c>
      <c r="G363" s="149" t="s">
        <v>492</v>
      </c>
      <c r="H363" s="150">
        <v>40.32</v>
      </c>
      <c r="I363" s="151"/>
      <c r="J363" s="152">
        <f t="shared" si="105"/>
        <v>0</v>
      </c>
      <c r="K363" s="153"/>
      <c r="L363" s="28"/>
      <c r="M363" s="154" t="s">
        <v>1</v>
      </c>
      <c r="N363" s="115" t="s">
        <v>40</v>
      </c>
      <c r="P363" s="155">
        <f t="shared" si="106"/>
        <v>0</v>
      </c>
      <c r="Q363" s="155">
        <v>2.1656000000000002E-3</v>
      </c>
      <c r="R363" s="155">
        <f t="shared" si="107"/>
        <v>8.731699200000001E-2</v>
      </c>
      <c r="S363" s="155">
        <v>0</v>
      </c>
      <c r="T363" s="156">
        <f t="shared" si="108"/>
        <v>0</v>
      </c>
      <c r="AR363" s="157" t="s">
        <v>229</v>
      </c>
      <c r="AT363" s="157" t="s">
        <v>163</v>
      </c>
      <c r="AU363" s="157" t="s">
        <v>84</v>
      </c>
      <c r="AY363" s="13" t="s">
        <v>160</v>
      </c>
      <c r="BE363" s="158">
        <f t="shared" si="109"/>
        <v>0</v>
      </c>
      <c r="BF363" s="158">
        <f t="shared" si="110"/>
        <v>0</v>
      </c>
      <c r="BG363" s="158">
        <f t="shared" si="111"/>
        <v>0</v>
      </c>
      <c r="BH363" s="158">
        <f t="shared" si="112"/>
        <v>0</v>
      </c>
      <c r="BI363" s="158">
        <f t="shared" si="113"/>
        <v>0</v>
      </c>
      <c r="BJ363" s="13" t="s">
        <v>82</v>
      </c>
      <c r="BK363" s="158">
        <f t="shared" si="114"/>
        <v>0</v>
      </c>
      <c r="BL363" s="13" t="s">
        <v>229</v>
      </c>
      <c r="BM363" s="157" t="s">
        <v>1414</v>
      </c>
    </row>
    <row r="364" spans="2:65" s="1" customFormat="1" ht="24.15" customHeight="1" x14ac:dyDescent="0.2">
      <c r="B364" s="28"/>
      <c r="C364" s="146" t="s">
        <v>1415</v>
      </c>
      <c r="D364" s="146" t="s">
        <v>163</v>
      </c>
      <c r="E364" s="147" t="s">
        <v>1416</v>
      </c>
      <c r="F364" s="148" t="s">
        <v>1417</v>
      </c>
      <c r="G364" s="149" t="s">
        <v>218</v>
      </c>
      <c r="H364" s="150">
        <v>0.38900000000000001</v>
      </c>
      <c r="I364" s="151"/>
      <c r="J364" s="152">
        <f t="shared" si="105"/>
        <v>0</v>
      </c>
      <c r="K364" s="153"/>
      <c r="L364" s="28"/>
      <c r="M364" s="154" t="s">
        <v>1</v>
      </c>
      <c r="N364" s="115" t="s">
        <v>40</v>
      </c>
      <c r="P364" s="155">
        <f t="shared" si="106"/>
        <v>0</v>
      </c>
      <c r="Q364" s="155">
        <v>0</v>
      </c>
      <c r="R364" s="155">
        <f t="shared" si="107"/>
        <v>0</v>
      </c>
      <c r="S364" s="155">
        <v>0</v>
      </c>
      <c r="T364" s="156">
        <f t="shared" si="108"/>
        <v>0</v>
      </c>
      <c r="AR364" s="157" t="s">
        <v>229</v>
      </c>
      <c r="AT364" s="157" t="s">
        <v>163</v>
      </c>
      <c r="AU364" s="157" t="s">
        <v>84</v>
      </c>
      <c r="AY364" s="13" t="s">
        <v>160</v>
      </c>
      <c r="BE364" s="158">
        <f t="shared" si="109"/>
        <v>0</v>
      </c>
      <c r="BF364" s="158">
        <f t="shared" si="110"/>
        <v>0</v>
      </c>
      <c r="BG364" s="158">
        <f t="shared" si="111"/>
        <v>0</v>
      </c>
      <c r="BH364" s="158">
        <f t="shared" si="112"/>
        <v>0</v>
      </c>
      <c r="BI364" s="158">
        <f t="shared" si="113"/>
        <v>0</v>
      </c>
      <c r="BJ364" s="13" t="s">
        <v>82</v>
      </c>
      <c r="BK364" s="158">
        <f t="shared" si="114"/>
        <v>0</v>
      </c>
      <c r="BL364" s="13" t="s">
        <v>229</v>
      </c>
      <c r="BM364" s="157" t="s">
        <v>1418</v>
      </c>
    </row>
    <row r="365" spans="2:65" s="1" customFormat="1" ht="24.15" customHeight="1" x14ac:dyDescent="0.2">
      <c r="B365" s="28"/>
      <c r="C365" s="146" t="s">
        <v>1419</v>
      </c>
      <c r="D365" s="146" t="s">
        <v>163</v>
      </c>
      <c r="E365" s="147" t="s">
        <v>1420</v>
      </c>
      <c r="F365" s="148" t="s">
        <v>1421</v>
      </c>
      <c r="G365" s="149" t="s">
        <v>218</v>
      </c>
      <c r="H365" s="150">
        <v>0.38900000000000001</v>
      </c>
      <c r="I365" s="151"/>
      <c r="J365" s="152">
        <f t="shared" si="105"/>
        <v>0</v>
      </c>
      <c r="K365" s="153"/>
      <c r="L365" s="28"/>
      <c r="M365" s="154" t="s">
        <v>1</v>
      </c>
      <c r="N365" s="115" t="s">
        <v>40</v>
      </c>
      <c r="P365" s="155">
        <f t="shared" si="106"/>
        <v>0</v>
      </c>
      <c r="Q365" s="155">
        <v>0</v>
      </c>
      <c r="R365" s="155">
        <f t="shared" si="107"/>
        <v>0</v>
      </c>
      <c r="S365" s="155">
        <v>0</v>
      </c>
      <c r="T365" s="156">
        <f t="shared" si="108"/>
        <v>0</v>
      </c>
      <c r="AR365" s="157" t="s">
        <v>229</v>
      </c>
      <c r="AT365" s="157" t="s">
        <v>163</v>
      </c>
      <c r="AU365" s="157" t="s">
        <v>84</v>
      </c>
      <c r="AY365" s="13" t="s">
        <v>160</v>
      </c>
      <c r="BE365" s="158">
        <f t="shared" si="109"/>
        <v>0</v>
      </c>
      <c r="BF365" s="158">
        <f t="shared" si="110"/>
        <v>0</v>
      </c>
      <c r="BG365" s="158">
        <f t="shared" si="111"/>
        <v>0</v>
      </c>
      <c r="BH365" s="158">
        <f t="shared" si="112"/>
        <v>0</v>
      </c>
      <c r="BI365" s="158">
        <f t="shared" si="113"/>
        <v>0</v>
      </c>
      <c r="BJ365" s="13" t="s">
        <v>82</v>
      </c>
      <c r="BK365" s="158">
        <f t="shared" si="114"/>
        <v>0</v>
      </c>
      <c r="BL365" s="13" t="s">
        <v>229</v>
      </c>
      <c r="BM365" s="157" t="s">
        <v>1422</v>
      </c>
    </row>
    <row r="366" spans="2:65" s="11" customFormat="1" ht="22.75" customHeight="1" x14ac:dyDescent="0.25">
      <c r="B366" s="134"/>
      <c r="D366" s="135" t="s">
        <v>74</v>
      </c>
      <c r="E366" s="144" t="s">
        <v>1423</v>
      </c>
      <c r="F366" s="144" t="s">
        <v>1424</v>
      </c>
      <c r="I366" s="137"/>
      <c r="J366" s="145">
        <f>BK366</f>
        <v>0</v>
      </c>
      <c r="L366" s="134"/>
      <c r="M366" s="139"/>
      <c r="P366" s="140">
        <f>SUM(P367:P382)</f>
        <v>0</v>
      </c>
      <c r="R366" s="140">
        <f>SUM(R367:R382)</f>
        <v>16.563291692979998</v>
      </c>
      <c r="T366" s="141">
        <f>SUM(T367:T382)</f>
        <v>2.3494010600000004</v>
      </c>
      <c r="AR366" s="135" t="s">
        <v>84</v>
      </c>
      <c r="AT366" s="142" t="s">
        <v>74</v>
      </c>
      <c r="AU366" s="142" t="s">
        <v>82</v>
      </c>
      <c r="AY366" s="135" t="s">
        <v>160</v>
      </c>
      <c r="BK366" s="143">
        <f>SUM(BK367:BK382)</f>
        <v>0</v>
      </c>
    </row>
    <row r="367" spans="2:65" s="1" customFormat="1" ht="33" customHeight="1" x14ac:dyDescent="0.2">
      <c r="B367" s="28"/>
      <c r="C367" s="146" t="s">
        <v>1425</v>
      </c>
      <c r="D367" s="146" t="s">
        <v>163</v>
      </c>
      <c r="E367" s="147" t="s">
        <v>1426</v>
      </c>
      <c r="F367" s="148" t="s">
        <v>1427</v>
      </c>
      <c r="G367" s="149" t="s">
        <v>171</v>
      </c>
      <c r="H367" s="150">
        <v>340.75900000000001</v>
      </c>
      <c r="I367" s="151"/>
      <c r="J367" s="152">
        <f t="shared" ref="J367:J382" si="115">ROUND(I367*H367,2)</f>
        <v>0</v>
      </c>
      <c r="K367" s="153"/>
      <c r="L367" s="28"/>
      <c r="M367" s="154" t="s">
        <v>1</v>
      </c>
      <c r="N367" s="115" t="s">
        <v>40</v>
      </c>
      <c r="P367" s="155">
        <f t="shared" ref="P367:P382" si="116">O367*H367</f>
        <v>0</v>
      </c>
      <c r="Q367" s="155">
        <v>4.4737699999999998E-2</v>
      </c>
      <c r="R367" s="155">
        <f t="shared" ref="R367:R382" si="117">Q367*H367</f>
        <v>15.2447739143</v>
      </c>
      <c r="S367" s="155">
        <v>0</v>
      </c>
      <c r="T367" s="156">
        <f t="shared" ref="T367:T382" si="118">S367*H367</f>
        <v>0</v>
      </c>
      <c r="AR367" s="157" t="s">
        <v>229</v>
      </c>
      <c r="AT367" s="157" t="s">
        <v>163</v>
      </c>
      <c r="AU367" s="157" t="s">
        <v>84</v>
      </c>
      <c r="AY367" s="13" t="s">
        <v>160</v>
      </c>
      <c r="BE367" s="158">
        <f t="shared" ref="BE367:BE382" si="119">IF(N367="základní",J367,0)</f>
        <v>0</v>
      </c>
      <c r="BF367" s="158">
        <f t="shared" ref="BF367:BF382" si="120">IF(N367="snížená",J367,0)</f>
        <v>0</v>
      </c>
      <c r="BG367" s="158">
        <f t="shared" ref="BG367:BG382" si="121">IF(N367="zákl. přenesená",J367,0)</f>
        <v>0</v>
      </c>
      <c r="BH367" s="158">
        <f t="shared" ref="BH367:BH382" si="122">IF(N367="sníž. přenesená",J367,0)</f>
        <v>0</v>
      </c>
      <c r="BI367" s="158">
        <f t="shared" ref="BI367:BI382" si="123">IF(N367="nulová",J367,0)</f>
        <v>0</v>
      </c>
      <c r="BJ367" s="13" t="s">
        <v>82</v>
      </c>
      <c r="BK367" s="158">
        <f t="shared" ref="BK367:BK382" si="124">ROUND(I367*H367,2)</f>
        <v>0</v>
      </c>
      <c r="BL367" s="13" t="s">
        <v>229</v>
      </c>
      <c r="BM367" s="157" t="s">
        <v>1428</v>
      </c>
    </row>
    <row r="368" spans="2:65" s="1" customFormat="1" ht="24.15" customHeight="1" x14ac:dyDescent="0.2">
      <c r="B368" s="28"/>
      <c r="C368" s="146" t="s">
        <v>1429</v>
      </c>
      <c r="D368" s="146" t="s">
        <v>163</v>
      </c>
      <c r="E368" s="147" t="s">
        <v>1430</v>
      </c>
      <c r="F368" s="148" t="s">
        <v>1431</v>
      </c>
      <c r="G368" s="149" t="s">
        <v>492</v>
      </c>
      <c r="H368" s="150">
        <v>56.93</v>
      </c>
      <c r="I368" s="151"/>
      <c r="J368" s="152">
        <f t="shared" si="115"/>
        <v>0</v>
      </c>
      <c r="K368" s="153"/>
      <c r="L368" s="28"/>
      <c r="M368" s="154" t="s">
        <v>1</v>
      </c>
      <c r="N368" s="115" t="s">
        <v>40</v>
      </c>
      <c r="P368" s="155">
        <f t="shared" si="116"/>
        <v>0</v>
      </c>
      <c r="Q368" s="155">
        <v>2.2000000000000001E-4</v>
      </c>
      <c r="R368" s="155">
        <f t="shared" si="117"/>
        <v>1.25246E-2</v>
      </c>
      <c r="S368" s="155">
        <v>0</v>
      </c>
      <c r="T368" s="156">
        <f t="shared" si="118"/>
        <v>0</v>
      </c>
      <c r="AR368" s="157" t="s">
        <v>229</v>
      </c>
      <c r="AT368" s="157" t="s">
        <v>163</v>
      </c>
      <c r="AU368" s="157" t="s">
        <v>84</v>
      </c>
      <c r="AY368" s="13" t="s">
        <v>160</v>
      </c>
      <c r="BE368" s="158">
        <f t="shared" si="119"/>
        <v>0</v>
      </c>
      <c r="BF368" s="158">
        <f t="shared" si="120"/>
        <v>0</v>
      </c>
      <c r="BG368" s="158">
        <f t="shared" si="121"/>
        <v>0</v>
      </c>
      <c r="BH368" s="158">
        <f t="shared" si="122"/>
        <v>0</v>
      </c>
      <c r="BI368" s="158">
        <f t="shared" si="123"/>
        <v>0</v>
      </c>
      <c r="BJ368" s="13" t="s">
        <v>82</v>
      </c>
      <c r="BK368" s="158">
        <f t="shared" si="124"/>
        <v>0</v>
      </c>
      <c r="BL368" s="13" t="s">
        <v>229</v>
      </c>
      <c r="BM368" s="157" t="s">
        <v>1432</v>
      </c>
    </row>
    <row r="369" spans="2:65" s="1" customFormat="1" ht="24.15" customHeight="1" x14ac:dyDescent="0.2">
      <c r="B369" s="28"/>
      <c r="C369" s="146" t="s">
        <v>1433</v>
      </c>
      <c r="D369" s="146" t="s">
        <v>163</v>
      </c>
      <c r="E369" s="147" t="s">
        <v>1434</v>
      </c>
      <c r="F369" s="148" t="s">
        <v>1435</v>
      </c>
      <c r="G369" s="149" t="s">
        <v>492</v>
      </c>
      <c r="H369" s="150">
        <v>24.87</v>
      </c>
      <c r="I369" s="151"/>
      <c r="J369" s="152">
        <f t="shared" si="115"/>
        <v>0</v>
      </c>
      <c r="K369" s="153"/>
      <c r="L369" s="28"/>
      <c r="M369" s="154" t="s">
        <v>1</v>
      </c>
      <c r="N369" s="115" t="s">
        <v>40</v>
      </c>
      <c r="P369" s="155">
        <f t="shared" si="116"/>
        <v>0</v>
      </c>
      <c r="Q369" s="155">
        <v>1.21818E-2</v>
      </c>
      <c r="R369" s="155">
        <f t="shared" si="117"/>
        <v>0.30296136600000001</v>
      </c>
      <c r="S369" s="155">
        <v>0</v>
      </c>
      <c r="T369" s="156">
        <f t="shared" si="118"/>
        <v>0</v>
      </c>
      <c r="AR369" s="157" t="s">
        <v>229</v>
      </c>
      <c r="AT369" s="157" t="s">
        <v>163</v>
      </c>
      <c r="AU369" s="157" t="s">
        <v>84</v>
      </c>
      <c r="AY369" s="13" t="s">
        <v>160</v>
      </c>
      <c r="BE369" s="158">
        <f t="shared" si="119"/>
        <v>0</v>
      </c>
      <c r="BF369" s="158">
        <f t="shared" si="120"/>
        <v>0</v>
      </c>
      <c r="BG369" s="158">
        <f t="shared" si="121"/>
        <v>0</v>
      </c>
      <c r="BH369" s="158">
        <f t="shared" si="122"/>
        <v>0</v>
      </c>
      <c r="BI369" s="158">
        <f t="shared" si="123"/>
        <v>0</v>
      </c>
      <c r="BJ369" s="13" t="s">
        <v>82</v>
      </c>
      <c r="BK369" s="158">
        <f t="shared" si="124"/>
        <v>0</v>
      </c>
      <c r="BL369" s="13" t="s">
        <v>229</v>
      </c>
      <c r="BM369" s="157" t="s">
        <v>1436</v>
      </c>
    </row>
    <row r="370" spans="2:65" s="1" customFormat="1" ht="24.15" customHeight="1" x14ac:dyDescent="0.2">
      <c r="B370" s="28"/>
      <c r="C370" s="146" t="s">
        <v>1437</v>
      </c>
      <c r="D370" s="146" t="s">
        <v>163</v>
      </c>
      <c r="E370" s="147" t="s">
        <v>1438</v>
      </c>
      <c r="F370" s="148" t="s">
        <v>1439</v>
      </c>
      <c r="G370" s="149" t="s">
        <v>492</v>
      </c>
      <c r="H370" s="150">
        <v>38.93</v>
      </c>
      <c r="I370" s="151"/>
      <c r="J370" s="152">
        <f t="shared" si="115"/>
        <v>0</v>
      </c>
      <c r="K370" s="153"/>
      <c r="L370" s="28"/>
      <c r="M370" s="154" t="s">
        <v>1</v>
      </c>
      <c r="N370" s="115" t="s">
        <v>40</v>
      </c>
      <c r="P370" s="155">
        <f t="shared" si="116"/>
        <v>0</v>
      </c>
      <c r="Q370" s="155">
        <v>2.3026999999999999E-2</v>
      </c>
      <c r="R370" s="155">
        <f t="shared" si="117"/>
        <v>0.89644110999999993</v>
      </c>
      <c r="S370" s="155">
        <v>0</v>
      </c>
      <c r="T370" s="156">
        <f t="shared" si="118"/>
        <v>0</v>
      </c>
      <c r="AR370" s="157" t="s">
        <v>229</v>
      </c>
      <c r="AT370" s="157" t="s">
        <v>163</v>
      </c>
      <c r="AU370" s="157" t="s">
        <v>84</v>
      </c>
      <c r="AY370" s="13" t="s">
        <v>160</v>
      </c>
      <c r="BE370" s="158">
        <f t="shared" si="119"/>
        <v>0</v>
      </c>
      <c r="BF370" s="158">
        <f t="shared" si="120"/>
        <v>0</v>
      </c>
      <c r="BG370" s="158">
        <f t="shared" si="121"/>
        <v>0</v>
      </c>
      <c r="BH370" s="158">
        <f t="shared" si="122"/>
        <v>0</v>
      </c>
      <c r="BI370" s="158">
        <f t="shared" si="123"/>
        <v>0</v>
      </c>
      <c r="BJ370" s="13" t="s">
        <v>82</v>
      </c>
      <c r="BK370" s="158">
        <f t="shared" si="124"/>
        <v>0</v>
      </c>
      <c r="BL370" s="13" t="s">
        <v>229</v>
      </c>
      <c r="BM370" s="157" t="s">
        <v>1440</v>
      </c>
    </row>
    <row r="371" spans="2:65" s="1" customFormat="1" ht="24.15" customHeight="1" x14ac:dyDescent="0.2">
      <c r="B371" s="28"/>
      <c r="C371" s="146" t="s">
        <v>1441</v>
      </c>
      <c r="D371" s="146" t="s">
        <v>163</v>
      </c>
      <c r="E371" s="147" t="s">
        <v>1442</v>
      </c>
      <c r="F371" s="148" t="s">
        <v>1443</v>
      </c>
      <c r="G371" s="149" t="s">
        <v>166</v>
      </c>
      <c r="H371" s="150">
        <v>1</v>
      </c>
      <c r="I371" s="151"/>
      <c r="J371" s="152">
        <f t="shared" si="115"/>
        <v>0</v>
      </c>
      <c r="K371" s="153"/>
      <c r="L371" s="28"/>
      <c r="M371" s="154" t="s">
        <v>1</v>
      </c>
      <c r="N371" s="115" t="s">
        <v>40</v>
      </c>
      <c r="P371" s="155">
        <f t="shared" si="116"/>
        <v>0</v>
      </c>
      <c r="Q371" s="155">
        <v>0</v>
      </c>
      <c r="R371" s="155">
        <f t="shared" si="117"/>
        <v>0</v>
      </c>
      <c r="S371" s="155">
        <v>0</v>
      </c>
      <c r="T371" s="156">
        <f t="shared" si="118"/>
        <v>0</v>
      </c>
      <c r="AR371" s="157" t="s">
        <v>229</v>
      </c>
      <c r="AT371" s="157" t="s">
        <v>163</v>
      </c>
      <c r="AU371" s="157" t="s">
        <v>84</v>
      </c>
      <c r="AY371" s="13" t="s">
        <v>160</v>
      </c>
      <c r="BE371" s="158">
        <f t="shared" si="119"/>
        <v>0</v>
      </c>
      <c r="BF371" s="158">
        <f t="shared" si="120"/>
        <v>0</v>
      </c>
      <c r="BG371" s="158">
        <f t="shared" si="121"/>
        <v>0</v>
      </c>
      <c r="BH371" s="158">
        <f t="shared" si="122"/>
        <v>0</v>
      </c>
      <c r="BI371" s="158">
        <f t="shared" si="123"/>
        <v>0</v>
      </c>
      <c r="BJ371" s="13" t="s">
        <v>82</v>
      </c>
      <c r="BK371" s="158">
        <f t="shared" si="124"/>
        <v>0</v>
      </c>
      <c r="BL371" s="13" t="s">
        <v>229</v>
      </c>
      <c r="BM371" s="157" t="s">
        <v>1444</v>
      </c>
    </row>
    <row r="372" spans="2:65" s="1" customFormat="1" ht="16.5" customHeight="1" x14ac:dyDescent="0.2">
      <c r="B372" s="28"/>
      <c r="C372" s="162" t="s">
        <v>1445</v>
      </c>
      <c r="D372" s="162" t="s">
        <v>322</v>
      </c>
      <c r="E372" s="163" t="s">
        <v>1446</v>
      </c>
      <c r="F372" s="164" t="s">
        <v>1447</v>
      </c>
      <c r="G372" s="165" t="s">
        <v>166</v>
      </c>
      <c r="H372" s="166">
        <v>1</v>
      </c>
      <c r="I372" s="167"/>
      <c r="J372" s="168">
        <f t="shared" si="115"/>
        <v>0</v>
      </c>
      <c r="K372" s="169"/>
      <c r="L372" s="170"/>
      <c r="M372" s="171" t="s">
        <v>1</v>
      </c>
      <c r="N372" s="172" t="s">
        <v>40</v>
      </c>
      <c r="P372" s="155">
        <f t="shared" si="116"/>
        <v>0</v>
      </c>
      <c r="Q372" s="155">
        <v>0</v>
      </c>
      <c r="R372" s="155">
        <f t="shared" si="117"/>
        <v>0</v>
      </c>
      <c r="S372" s="155">
        <v>0</v>
      </c>
      <c r="T372" s="156">
        <f t="shared" si="118"/>
        <v>0</v>
      </c>
      <c r="AR372" s="157" t="s">
        <v>295</v>
      </c>
      <c r="AT372" s="157" t="s">
        <v>322</v>
      </c>
      <c r="AU372" s="157" t="s">
        <v>84</v>
      </c>
      <c r="AY372" s="13" t="s">
        <v>160</v>
      </c>
      <c r="BE372" s="158">
        <f t="shared" si="119"/>
        <v>0</v>
      </c>
      <c r="BF372" s="158">
        <f t="shared" si="120"/>
        <v>0</v>
      </c>
      <c r="BG372" s="158">
        <f t="shared" si="121"/>
        <v>0</v>
      </c>
      <c r="BH372" s="158">
        <f t="shared" si="122"/>
        <v>0</v>
      </c>
      <c r="BI372" s="158">
        <f t="shared" si="123"/>
        <v>0</v>
      </c>
      <c r="BJ372" s="13" t="s">
        <v>82</v>
      </c>
      <c r="BK372" s="158">
        <f t="shared" si="124"/>
        <v>0</v>
      </c>
      <c r="BL372" s="13" t="s">
        <v>229</v>
      </c>
      <c r="BM372" s="157" t="s">
        <v>1448</v>
      </c>
    </row>
    <row r="373" spans="2:65" s="1" customFormat="1" ht="24.15" customHeight="1" x14ac:dyDescent="0.2">
      <c r="B373" s="28"/>
      <c r="C373" s="146" t="s">
        <v>1449</v>
      </c>
      <c r="D373" s="146" t="s">
        <v>163</v>
      </c>
      <c r="E373" s="147" t="s">
        <v>1450</v>
      </c>
      <c r="F373" s="148" t="s">
        <v>1451</v>
      </c>
      <c r="G373" s="149" t="s">
        <v>171</v>
      </c>
      <c r="H373" s="150">
        <v>126.39700000000001</v>
      </c>
      <c r="I373" s="151"/>
      <c r="J373" s="152">
        <f t="shared" si="115"/>
        <v>0</v>
      </c>
      <c r="K373" s="153"/>
      <c r="L373" s="28"/>
      <c r="M373" s="154" t="s">
        <v>1</v>
      </c>
      <c r="N373" s="115" t="s">
        <v>40</v>
      </c>
      <c r="P373" s="155">
        <f t="shared" si="116"/>
        <v>0</v>
      </c>
      <c r="Q373" s="155">
        <v>0</v>
      </c>
      <c r="R373" s="155">
        <f t="shared" si="117"/>
        <v>0</v>
      </c>
      <c r="S373" s="155">
        <v>1.7780000000000001E-2</v>
      </c>
      <c r="T373" s="156">
        <f t="shared" si="118"/>
        <v>2.24733866</v>
      </c>
      <c r="AR373" s="157" t="s">
        <v>229</v>
      </c>
      <c r="AT373" s="157" t="s">
        <v>163</v>
      </c>
      <c r="AU373" s="157" t="s">
        <v>84</v>
      </c>
      <c r="AY373" s="13" t="s">
        <v>160</v>
      </c>
      <c r="BE373" s="158">
        <f t="shared" si="119"/>
        <v>0</v>
      </c>
      <c r="BF373" s="158">
        <f t="shared" si="120"/>
        <v>0</v>
      </c>
      <c r="BG373" s="158">
        <f t="shared" si="121"/>
        <v>0</v>
      </c>
      <c r="BH373" s="158">
        <f t="shared" si="122"/>
        <v>0</v>
      </c>
      <c r="BI373" s="158">
        <f t="shared" si="123"/>
        <v>0</v>
      </c>
      <c r="BJ373" s="13" t="s">
        <v>82</v>
      </c>
      <c r="BK373" s="158">
        <f t="shared" si="124"/>
        <v>0</v>
      </c>
      <c r="BL373" s="13" t="s">
        <v>229</v>
      </c>
      <c r="BM373" s="157" t="s">
        <v>1452</v>
      </c>
    </row>
    <row r="374" spans="2:65" s="1" customFormat="1" ht="37.75" customHeight="1" x14ac:dyDescent="0.2">
      <c r="B374" s="28"/>
      <c r="C374" s="146" t="s">
        <v>1453</v>
      </c>
      <c r="D374" s="146" t="s">
        <v>163</v>
      </c>
      <c r="E374" s="147" t="s">
        <v>1454</v>
      </c>
      <c r="F374" s="148" t="s">
        <v>1455</v>
      </c>
      <c r="G374" s="149" t="s">
        <v>492</v>
      </c>
      <c r="H374" s="150">
        <v>18.48</v>
      </c>
      <c r="I374" s="151"/>
      <c r="J374" s="152">
        <f t="shared" si="115"/>
        <v>0</v>
      </c>
      <c r="K374" s="153"/>
      <c r="L374" s="28"/>
      <c r="M374" s="154" t="s">
        <v>1</v>
      </c>
      <c r="N374" s="115" t="s">
        <v>40</v>
      </c>
      <c r="P374" s="155">
        <f t="shared" si="116"/>
        <v>0</v>
      </c>
      <c r="Q374" s="155">
        <v>0</v>
      </c>
      <c r="R374" s="155">
        <f t="shared" si="117"/>
        <v>0</v>
      </c>
      <c r="S374" s="155">
        <v>4.6299999999999996E-3</v>
      </c>
      <c r="T374" s="156">
        <f t="shared" si="118"/>
        <v>8.5562399999999997E-2</v>
      </c>
      <c r="AR374" s="157" t="s">
        <v>229</v>
      </c>
      <c r="AT374" s="157" t="s">
        <v>163</v>
      </c>
      <c r="AU374" s="157" t="s">
        <v>84</v>
      </c>
      <c r="AY374" s="13" t="s">
        <v>160</v>
      </c>
      <c r="BE374" s="158">
        <f t="shared" si="119"/>
        <v>0</v>
      </c>
      <c r="BF374" s="158">
        <f t="shared" si="120"/>
        <v>0</v>
      </c>
      <c r="BG374" s="158">
        <f t="shared" si="121"/>
        <v>0</v>
      </c>
      <c r="BH374" s="158">
        <f t="shared" si="122"/>
        <v>0</v>
      </c>
      <c r="BI374" s="158">
        <f t="shared" si="123"/>
        <v>0</v>
      </c>
      <c r="BJ374" s="13" t="s">
        <v>82</v>
      </c>
      <c r="BK374" s="158">
        <f t="shared" si="124"/>
        <v>0</v>
      </c>
      <c r="BL374" s="13" t="s">
        <v>229</v>
      </c>
      <c r="BM374" s="157" t="s">
        <v>1456</v>
      </c>
    </row>
    <row r="375" spans="2:65" s="1" customFormat="1" ht="37.75" customHeight="1" x14ac:dyDescent="0.2">
      <c r="B375" s="28"/>
      <c r="C375" s="146" t="s">
        <v>1457</v>
      </c>
      <c r="D375" s="146" t="s">
        <v>163</v>
      </c>
      <c r="E375" s="147" t="s">
        <v>1458</v>
      </c>
      <c r="F375" s="148" t="s">
        <v>1459</v>
      </c>
      <c r="G375" s="149" t="s">
        <v>171</v>
      </c>
      <c r="H375" s="150">
        <v>69.001000000000005</v>
      </c>
      <c r="I375" s="151"/>
      <c r="J375" s="152">
        <f t="shared" si="115"/>
        <v>0</v>
      </c>
      <c r="K375" s="153"/>
      <c r="L375" s="28"/>
      <c r="M375" s="154" t="s">
        <v>1</v>
      </c>
      <c r="N375" s="115" t="s">
        <v>40</v>
      </c>
      <c r="P375" s="155">
        <f t="shared" si="116"/>
        <v>0</v>
      </c>
      <c r="Q375" s="155">
        <v>6.9999999999999999E-6</v>
      </c>
      <c r="R375" s="155">
        <f t="shared" si="117"/>
        <v>4.8300700000000003E-4</v>
      </c>
      <c r="S375" s="155">
        <v>0</v>
      </c>
      <c r="T375" s="156">
        <f t="shared" si="118"/>
        <v>0</v>
      </c>
      <c r="AR375" s="157" t="s">
        <v>229</v>
      </c>
      <c r="AT375" s="157" t="s">
        <v>163</v>
      </c>
      <c r="AU375" s="157" t="s">
        <v>84</v>
      </c>
      <c r="AY375" s="13" t="s">
        <v>160</v>
      </c>
      <c r="BE375" s="158">
        <f t="shared" si="119"/>
        <v>0</v>
      </c>
      <c r="BF375" s="158">
        <f t="shared" si="120"/>
        <v>0</v>
      </c>
      <c r="BG375" s="158">
        <f t="shared" si="121"/>
        <v>0</v>
      </c>
      <c r="BH375" s="158">
        <f t="shared" si="122"/>
        <v>0</v>
      </c>
      <c r="BI375" s="158">
        <f t="shared" si="123"/>
        <v>0</v>
      </c>
      <c r="BJ375" s="13" t="s">
        <v>82</v>
      </c>
      <c r="BK375" s="158">
        <f t="shared" si="124"/>
        <v>0</v>
      </c>
      <c r="BL375" s="13" t="s">
        <v>229</v>
      </c>
      <c r="BM375" s="157" t="s">
        <v>1460</v>
      </c>
    </row>
    <row r="376" spans="2:65" s="1" customFormat="1" ht="37.75" customHeight="1" x14ac:dyDescent="0.2">
      <c r="B376" s="28"/>
      <c r="C376" s="162" t="s">
        <v>1461</v>
      </c>
      <c r="D376" s="162" t="s">
        <v>322</v>
      </c>
      <c r="E376" s="163" t="s">
        <v>1462</v>
      </c>
      <c r="F376" s="164" t="s">
        <v>1463</v>
      </c>
      <c r="G376" s="165" t="s">
        <v>171</v>
      </c>
      <c r="H376" s="166">
        <v>75.900999999999996</v>
      </c>
      <c r="I376" s="167"/>
      <c r="J376" s="168">
        <f t="shared" si="115"/>
        <v>0</v>
      </c>
      <c r="K376" s="169"/>
      <c r="L376" s="170"/>
      <c r="M376" s="171" t="s">
        <v>1</v>
      </c>
      <c r="N376" s="172" t="s">
        <v>40</v>
      </c>
      <c r="P376" s="155">
        <f t="shared" si="116"/>
        <v>0</v>
      </c>
      <c r="Q376" s="155">
        <v>1.3999999999999999E-4</v>
      </c>
      <c r="R376" s="155">
        <f t="shared" si="117"/>
        <v>1.0626139999999999E-2</v>
      </c>
      <c r="S376" s="155">
        <v>0</v>
      </c>
      <c r="T376" s="156">
        <f t="shared" si="118"/>
        <v>0</v>
      </c>
      <c r="AR376" s="157" t="s">
        <v>295</v>
      </c>
      <c r="AT376" s="157" t="s">
        <v>322</v>
      </c>
      <c r="AU376" s="157" t="s">
        <v>84</v>
      </c>
      <c r="AY376" s="13" t="s">
        <v>160</v>
      </c>
      <c r="BE376" s="158">
        <f t="shared" si="119"/>
        <v>0</v>
      </c>
      <c r="BF376" s="158">
        <f t="shared" si="120"/>
        <v>0</v>
      </c>
      <c r="BG376" s="158">
        <f t="shared" si="121"/>
        <v>0</v>
      </c>
      <c r="BH376" s="158">
        <f t="shared" si="122"/>
        <v>0</v>
      </c>
      <c r="BI376" s="158">
        <f t="shared" si="123"/>
        <v>0</v>
      </c>
      <c r="BJ376" s="13" t="s">
        <v>82</v>
      </c>
      <c r="BK376" s="158">
        <f t="shared" si="124"/>
        <v>0</v>
      </c>
      <c r="BL376" s="13" t="s">
        <v>229</v>
      </c>
      <c r="BM376" s="157" t="s">
        <v>1464</v>
      </c>
    </row>
    <row r="377" spans="2:65" s="1" customFormat="1" ht="37.75" customHeight="1" x14ac:dyDescent="0.2">
      <c r="B377" s="28"/>
      <c r="C377" s="146" t="s">
        <v>1465</v>
      </c>
      <c r="D377" s="146" t="s">
        <v>163</v>
      </c>
      <c r="E377" s="147" t="s">
        <v>1466</v>
      </c>
      <c r="F377" s="148" t="s">
        <v>1467</v>
      </c>
      <c r="G377" s="149" t="s">
        <v>171</v>
      </c>
      <c r="H377" s="150">
        <v>292.19</v>
      </c>
      <c r="I377" s="151"/>
      <c r="J377" s="152">
        <f t="shared" si="115"/>
        <v>0</v>
      </c>
      <c r="K377" s="153"/>
      <c r="L377" s="28"/>
      <c r="M377" s="154" t="s">
        <v>1</v>
      </c>
      <c r="N377" s="115" t="s">
        <v>40</v>
      </c>
      <c r="P377" s="155">
        <f t="shared" si="116"/>
        <v>0</v>
      </c>
      <c r="Q377" s="155">
        <v>0</v>
      </c>
      <c r="R377" s="155">
        <f t="shared" si="117"/>
        <v>0</v>
      </c>
      <c r="S377" s="155">
        <v>0</v>
      </c>
      <c r="T377" s="156">
        <f t="shared" si="118"/>
        <v>0</v>
      </c>
      <c r="AR377" s="157" t="s">
        <v>229</v>
      </c>
      <c r="AT377" s="157" t="s">
        <v>163</v>
      </c>
      <c r="AU377" s="157" t="s">
        <v>84</v>
      </c>
      <c r="AY377" s="13" t="s">
        <v>160</v>
      </c>
      <c r="BE377" s="158">
        <f t="shared" si="119"/>
        <v>0</v>
      </c>
      <c r="BF377" s="158">
        <f t="shared" si="120"/>
        <v>0</v>
      </c>
      <c r="BG377" s="158">
        <f t="shared" si="121"/>
        <v>0</v>
      </c>
      <c r="BH377" s="158">
        <f t="shared" si="122"/>
        <v>0</v>
      </c>
      <c r="BI377" s="158">
        <f t="shared" si="123"/>
        <v>0</v>
      </c>
      <c r="BJ377" s="13" t="s">
        <v>82</v>
      </c>
      <c r="BK377" s="158">
        <f t="shared" si="124"/>
        <v>0</v>
      </c>
      <c r="BL377" s="13" t="s">
        <v>229</v>
      </c>
      <c r="BM377" s="157" t="s">
        <v>1468</v>
      </c>
    </row>
    <row r="378" spans="2:65" s="1" customFormat="1" ht="37.75" customHeight="1" x14ac:dyDescent="0.2">
      <c r="B378" s="28"/>
      <c r="C378" s="162" t="s">
        <v>1469</v>
      </c>
      <c r="D378" s="162" t="s">
        <v>322</v>
      </c>
      <c r="E378" s="163" t="s">
        <v>1462</v>
      </c>
      <c r="F378" s="164" t="s">
        <v>1463</v>
      </c>
      <c r="G378" s="165" t="s">
        <v>171</v>
      </c>
      <c r="H378" s="166">
        <v>321.40899999999999</v>
      </c>
      <c r="I378" s="167"/>
      <c r="J378" s="168">
        <f t="shared" si="115"/>
        <v>0</v>
      </c>
      <c r="K378" s="169"/>
      <c r="L378" s="170"/>
      <c r="M378" s="171" t="s">
        <v>1</v>
      </c>
      <c r="N378" s="172" t="s">
        <v>40</v>
      </c>
      <c r="P378" s="155">
        <f t="shared" si="116"/>
        <v>0</v>
      </c>
      <c r="Q378" s="155">
        <v>1.3999999999999999E-4</v>
      </c>
      <c r="R378" s="155">
        <f t="shared" si="117"/>
        <v>4.4997259999999997E-2</v>
      </c>
      <c r="S378" s="155">
        <v>0</v>
      </c>
      <c r="T378" s="156">
        <f t="shared" si="118"/>
        <v>0</v>
      </c>
      <c r="AR378" s="157" t="s">
        <v>295</v>
      </c>
      <c r="AT378" s="157" t="s">
        <v>322</v>
      </c>
      <c r="AU378" s="157" t="s">
        <v>84</v>
      </c>
      <c r="AY378" s="13" t="s">
        <v>160</v>
      </c>
      <c r="BE378" s="158">
        <f t="shared" si="119"/>
        <v>0</v>
      </c>
      <c r="BF378" s="158">
        <f t="shared" si="120"/>
        <v>0</v>
      </c>
      <c r="BG378" s="158">
        <f t="shared" si="121"/>
        <v>0</v>
      </c>
      <c r="BH378" s="158">
        <f t="shared" si="122"/>
        <v>0</v>
      </c>
      <c r="BI378" s="158">
        <f t="shared" si="123"/>
        <v>0</v>
      </c>
      <c r="BJ378" s="13" t="s">
        <v>82</v>
      </c>
      <c r="BK378" s="158">
        <f t="shared" si="124"/>
        <v>0</v>
      </c>
      <c r="BL378" s="13" t="s">
        <v>229</v>
      </c>
      <c r="BM378" s="157" t="s">
        <v>1470</v>
      </c>
    </row>
    <row r="379" spans="2:65" s="1" customFormat="1" ht="16.5" customHeight="1" x14ac:dyDescent="0.2">
      <c r="B379" s="28"/>
      <c r="C379" s="146" t="s">
        <v>1471</v>
      </c>
      <c r="D379" s="146" t="s">
        <v>163</v>
      </c>
      <c r="E379" s="147" t="s">
        <v>1472</v>
      </c>
      <c r="F379" s="148" t="s">
        <v>1473</v>
      </c>
      <c r="G379" s="149" t="s">
        <v>171</v>
      </c>
      <c r="H379" s="150">
        <v>361.18</v>
      </c>
      <c r="I379" s="151"/>
      <c r="J379" s="152">
        <f t="shared" si="115"/>
        <v>0</v>
      </c>
      <c r="K379" s="153"/>
      <c r="L379" s="28"/>
      <c r="M379" s="154" t="s">
        <v>1</v>
      </c>
      <c r="N379" s="115" t="s">
        <v>40</v>
      </c>
      <c r="P379" s="155">
        <f t="shared" si="116"/>
        <v>0</v>
      </c>
      <c r="Q379" s="155">
        <v>1.3977600000000001E-4</v>
      </c>
      <c r="R379" s="155">
        <f t="shared" si="117"/>
        <v>5.0484295680000006E-2</v>
      </c>
      <c r="S379" s="155">
        <v>0</v>
      </c>
      <c r="T379" s="156">
        <f t="shared" si="118"/>
        <v>0</v>
      </c>
      <c r="AR379" s="157" t="s">
        <v>229</v>
      </c>
      <c r="AT379" s="157" t="s">
        <v>163</v>
      </c>
      <c r="AU379" s="157" t="s">
        <v>84</v>
      </c>
      <c r="AY379" s="13" t="s">
        <v>160</v>
      </c>
      <c r="BE379" s="158">
        <f t="shared" si="119"/>
        <v>0</v>
      </c>
      <c r="BF379" s="158">
        <f t="shared" si="120"/>
        <v>0</v>
      </c>
      <c r="BG379" s="158">
        <f t="shared" si="121"/>
        <v>0</v>
      </c>
      <c r="BH379" s="158">
        <f t="shared" si="122"/>
        <v>0</v>
      </c>
      <c r="BI379" s="158">
        <f t="shared" si="123"/>
        <v>0</v>
      </c>
      <c r="BJ379" s="13" t="s">
        <v>82</v>
      </c>
      <c r="BK379" s="158">
        <f t="shared" si="124"/>
        <v>0</v>
      </c>
      <c r="BL379" s="13" t="s">
        <v>229</v>
      </c>
      <c r="BM379" s="157" t="s">
        <v>1474</v>
      </c>
    </row>
    <row r="380" spans="2:65" s="1" customFormat="1" ht="16.5" customHeight="1" x14ac:dyDescent="0.2">
      <c r="B380" s="28"/>
      <c r="C380" s="146" t="s">
        <v>1475</v>
      </c>
      <c r="D380" s="146" t="s">
        <v>163</v>
      </c>
      <c r="E380" s="147" t="s">
        <v>1476</v>
      </c>
      <c r="F380" s="148" t="s">
        <v>1477</v>
      </c>
      <c r="G380" s="149" t="s">
        <v>166</v>
      </c>
      <c r="H380" s="150">
        <v>1</v>
      </c>
      <c r="I380" s="151"/>
      <c r="J380" s="152">
        <f t="shared" si="115"/>
        <v>0</v>
      </c>
      <c r="K380" s="153"/>
      <c r="L380" s="28"/>
      <c r="M380" s="154" t="s">
        <v>1</v>
      </c>
      <c r="N380" s="115" t="s">
        <v>40</v>
      </c>
      <c r="P380" s="155">
        <f t="shared" si="116"/>
        <v>0</v>
      </c>
      <c r="Q380" s="155">
        <v>0</v>
      </c>
      <c r="R380" s="155">
        <f t="shared" si="117"/>
        <v>0</v>
      </c>
      <c r="S380" s="155">
        <v>1.6500000000000001E-2</v>
      </c>
      <c r="T380" s="156">
        <f t="shared" si="118"/>
        <v>1.6500000000000001E-2</v>
      </c>
      <c r="AR380" s="157" t="s">
        <v>229</v>
      </c>
      <c r="AT380" s="157" t="s">
        <v>163</v>
      </c>
      <c r="AU380" s="157" t="s">
        <v>84</v>
      </c>
      <c r="AY380" s="13" t="s">
        <v>160</v>
      </c>
      <c r="BE380" s="158">
        <f t="shared" si="119"/>
        <v>0</v>
      </c>
      <c r="BF380" s="158">
        <f t="shared" si="120"/>
        <v>0</v>
      </c>
      <c r="BG380" s="158">
        <f t="shared" si="121"/>
        <v>0</v>
      </c>
      <c r="BH380" s="158">
        <f t="shared" si="122"/>
        <v>0</v>
      </c>
      <c r="BI380" s="158">
        <f t="shared" si="123"/>
        <v>0</v>
      </c>
      <c r="BJ380" s="13" t="s">
        <v>82</v>
      </c>
      <c r="BK380" s="158">
        <f t="shared" si="124"/>
        <v>0</v>
      </c>
      <c r="BL380" s="13" t="s">
        <v>229</v>
      </c>
      <c r="BM380" s="157" t="s">
        <v>1478</v>
      </c>
    </row>
    <row r="381" spans="2:65" s="1" customFormat="1" ht="24.15" customHeight="1" x14ac:dyDescent="0.2">
      <c r="B381" s="28"/>
      <c r="C381" s="146" t="s">
        <v>1479</v>
      </c>
      <c r="D381" s="146" t="s">
        <v>163</v>
      </c>
      <c r="E381" s="147" t="s">
        <v>1480</v>
      </c>
      <c r="F381" s="148" t="s">
        <v>1481</v>
      </c>
      <c r="G381" s="149" t="s">
        <v>218</v>
      </c>
      <c r="H381" s="150">
        <v>16.562999999999999</v>
      </c>
      <c r="I381" s="151"/>
      <c r="J381" s="152">
        <f t="shared" si="115"/>
        <v>0</v>
      </c>
      <c r="K381" s="153"/>
      <c r="L381" s="28"/>
      <c r="M381" s="154" t="s">
        <v>1</v>
      </c>
      <c r="N381" s="115" t="s">
        <v>40</v>
      </c>
      <c r="P381" s="155">
        <f t="shared" si="116"/>
        <v>0</v>
      </c>
      <c r="Q381" s="155">
        <v>0</v>
      </c>
      <c r="R381" s="155">
        <f t="shared" si="117"/>
        <v>0</v>
      </c>
      <c r="S381" s="155">
        <v>0</v>
      </c>
      <c r="T381" s="156">
        <f t="shared" si="118"/>
        <v>0</v>
      </c>
      <c r="AR381" s="157" t="s">
        <v>229</v>
      </c>
      <c r="AT381" s="157" t="s">
        <v>163</v>
      </c>
      <c r="AU381" s="157" t="s">
        <v>84</v>
      </c>
      <c r="AY381" s="13" t="s">
        <v>160</v>
      </c>
      <c r="BE381" s="158">
        <f t="shared" si="119"/>
        <v>0</v>
      </c>
      <c r="BF381" s="158">
        <f t="shared" si="120"/>
        <v>0</v>
      </c>
      <c r="BG381" s="158">
        <f t="shared" si="121"/>
        <v>0</v>
      </c>
      <c r="BH381" s="158">
        <f t="shared" si="122"/>
        <v>0</v>
      </c>
      <c r="BI381" s="158">
        <f t="shared" si="123"/>
        <v>0</v>
      </c>
      <c r="BJ381" s="13" t="s">
        <v>82</v>
      </c>
      <c r="BK381" s="158">
        <f t="shared" si="124"/>
        <v>0</v>
      </c>
      <c r="BL381" s="13" t="s">
        <v>229</v>
      </c>
      <c r="BM381" s="157" t="s">
        <v>1482</v>
      </c>
    </row>
    <row r="382" spans="2:65" s="1" customFormat="1" ht="24.15" customHeight="1" x14ac:dyDescent="0.2">
      <c r="B382" s="28"/>
      <c r="C382" s="146" t="s">
        <v>1483</v>
      </c>
      <c r="D382" s="146" t="s">
        <v>163</v>
      </c>
      <c r="E382" s="147" t="s">
        <v>1484</v>
      </c>
      <c r="F382" s="148" t="s">
        <v>1485</v>
      </c>
      <c r="G382" s="149" t="s">
        <v>218</v>
      </c>
      <c r="H382" s="150">
        <v>16.562999999999999</v>
      </c>
      <c r="I382" s="151"/>
      <c r="J382" s="152">
        <f t="shared" si="115"/>
        <v>0</v>
      </c>
      <c r="K382" s="153"/>
      <c r="L382" s="28"/>
      <c r="M382" s="154" t="s">
        <v>1</v>
      </c>
      <c r="N382" s="115" t="s">
        <v>40</v>
      </c>
      <c r="P382" s="155">
        <f t="shared" si="116"/>
        <v>0</v>
      </c>
      <c r="Q382" s="155">
        <v>0</v>
      </c>
      <c r="R382" s="155">
        <f t="shared" si="117"/>
        <v>0</v>
      </c>
      <c r="S382" s="155">
        <v>0</v>
      </c>
      <c r="T382" s="156">
        <f t="shared" si="118"/>
        <v>0</v>
      </c>
      <c r="AR382" s="157" t="s">
        <v>229</v>
      </c>
      <c r="AT382" s="157" t="s">
        <v>163</v>
      </c>
      <c r="AU382" s="157" t="s">
        <v>84</v>
      </c>
      <c r="AY382" s="13" t="s">
        <v>160</v>
      </c>
      <c r="BE382" s="158">
        <f t="shared" si="119"/>
        <v>0</v>
      </c>
      <c r="BF382" s="158">
        <f t="shared" si="120"/>
        <v>0</v>
      </c>
      <c r="BG382" s="158">
        <f t="shared" si="121"/>
        <v>0</v>
      </c>
      <c r="BH382" s="158">
        <f t="shared" si="122"/>
        <v>0</v>
      </c>
      <c r="BI382" s="158">
        <f t="shared" si="123"/>
        <v>0</v>
      </c>
      <c r="BJ382" s="13" t="s">
        <v>82</v>
      </c>
      <c r="BK382" s="158">
        <f t="shared" si="124"/>
        <v>0</v>
      </c>
      <c r="BL382" s="13" t="s">
        <v>229</v>
      </c>
      <c r="BM382" s="157" t="s">
        <v>1486</v>
      </c>
    </row>
    <row r="383" spans="2:65" s="11" customFormat="1" ht="22.75" customHeight="1" x14ac:dyDescent="0.25">
      <c r="B383" s="134"/>
      <c r="D383" s="135" t="s">
        <v>74</v>
      </c>
      <c r="E383" s="144" t="s">
        <v>373</v>
      </c>
      <c r="F383" s="144" t="s">
        <v>374</v>
      </c>
      <c r="I383" s="137"/>
      <c r="J383" s="145">
        <f>BK383</f>
        <v>0</v>
      </c>
      <c r="L383" s="134"/>
      <c r="M383" s="139"/>
      <c r="P383" s="140">
        <f>SUM(P384:P421)</f>
        <v>0</v>
      </c>
      <c r="R383" s="140">
        <f>SUM(R384:R421)</f>
        <v>1.0596650249999997</v>
      </c>
      <c r="T383" s="141">
        <f>SUM(T384:T421)</f>
        <v>5.0000000000000001E-4</v>
      </c>
      <c r="AR383" s="135" t="s">
        <v>84</v>
      </c>
      <c r="AT383" s="142" t="s">
        <v>74</v>
      </c>
      <c r="AU383" s="142" t="s">
        <v>82</v>
      </c>
      <c r="AY383" s="135" t="s">
        <v>160</v>
      </c>
      <c r="BK383" s="143">
        <f>SUM(BK384:BK421)</f>
        <v>0</v>
      </c>
    </row>
    <row r="384" spans="2:65" s="1" customFormat="1" ht="16.5" customHeight="1" x14ac:dyDescent="0.2">
      <c r="B384" s="28"/>
      <c r="C384" s="146" t="s">
        <v>1487</v>
      </c>
      <c r="D384" s="146" t="s">
        <v>163</v>
      </c>
      <c r="E384" s="147" t="s">
        <v>1488</v>
      </c>
      <c r="F384" s="148" t="s">
        <v>1489</v>
      </c>
      <c r="G384" s="149" t="s">
        <v>166</v>
      </c>
      <c r="H384" s="150">
        <v>1</v>
      </c>
      <c r="I384" s="151"/>
      <c r="J384" s="152">
        <f t="shared" ref="J384:J421" si="125">ROUND(I384*H384,2)</f>
        <v>0</v>
      </c>
      <c r="K384" s="153"/>
      <c r="L384" s="28"/>
      <c r="M384" s="154" t="s">
        <v>1</v>
      </c>
      <c r="N384" s="115" t="s">
        <v>40</v>
      </c>
      <c r="P384" s="155">
        <f t="shared" ref="P384:P421" si="126">O384*H384</f>
        <v>0</v>
      </c>
      <c r="Q384" s="155">
        <v>4.3966250000000001E-4</v>
      </c>
      <c r="R384" s="155">
        <f t="shared" ref="R384:R421" si="127">Q384*H384</f>
        <v>4.3966250000000001E-4</v>
      </c>
      <c r="S384" s="155">
        <v>0</v>
      </c>
      <c r="T384" s="156">
        <f t="shared" ref="T384:T421" si="128">S384*H384</f>
        <v>0</v>
      </c>
      <c r="AR384" s="157" t="s">
        <v>229</v>
      </c>
      <c r="AT384" s="157" t="s">
        <v>163</v>
      </c>
      <c r="AU384" s="157" t="s">
        <v>84</v>
      </c>
      <c r="AY384" s="13" t="s">
        <v>160</v>
      </c>
      <c r="BE384" s="158">
        <f t="shared" ref="BE384:BE421" si="129">IF(N384="základní",J384,0)</f>
        <v>0</v>
      </c>
      <c r="BF384" s="158">
        <f t="shared" ref="BF384:BF421" si="130">IF(N384="snížená",J384,0)</f>
        <v>0</v>
      </c>
      <c r="BG384" s="158">
        <f t="shared" ref="BG384:BG421" si="131">IF(N384="zákl. přenesená",J384,0)</f>
        <v>0</v>
      </c>
      <c r="BH384" s="158">
        <f t="shared" ref="BH384:BH421" si="132">IF(N384="sníž. přenesená",J384,0)</f>
        <v>0</v>
      </c>
      <c r="BI384" s="158">
        <f t="shared" ref="BI384:BI421" si="133">IF(N384="nulová",J384,0)</f>
        <v>0</v>
      </c>
      <c r="BJ384" s="13" t="s">
        <v>82</v>
      </c>
      <c r="BK384" s="158">
        <f t="shared" ref="BK384:BK421" si="134">ROUND(I384*H384,2)</f>
        <v>0</v>
      </c>
      <c r="BL384" s="13" t="s">
        <v>229</v>
      </c>
      <c r="BM384" s="157" t="s">
        <v>1490</v>
      </c>
    </row>
    <row r="385" spans="2:65" s="1" customFormat="1" ht="33" customHeight="1" x14ac:dyDescent="0.2">
      <c r="B385" s="28"/>
      <c r="C385" s="162" t="s">
        <v>1491</v>
      </c>
      <c r="D385" s="162" t="s">
        <v>322</v>
      </c>
      <c r="E385" s="163" t="s">
        <v>1492</v>
      </c>
      <c r="F385" s="164" t="s">
        <v>1493</v>
      </c>
      <c r="G385" s="165" t="s">
        <v>166</v>
      </c>
      <c r="H385" s="166">
        <v>1</v>
      </c>
      <c r="I385" s="167"/>
      <c r="J385" s="168">
        <f t="shared" si="125"/>
        <v>0</v>
      </c>
      <c r="K385" s="169"/>
      <c r="L385" s="170"/>
      <c r="M385" s="171" t="s">
        <v>1</v>
      </c>
      <c r="N385" s="172" t="s">
        <v>40</v>
      </c>
      <c r="P385" s="155">
        <f t="shared" si="126"/>
        <v>0</v>
      </c>
      <c r="Q385" s="155">
        <v>4.7E-2</v>
      </c>
      <c r="R385" s="155">
        <f t="shared" si="127"/>
        <v>4.7E-2</v>
      </c>
      <c r="S385" s="155">
        <v>0</v>
      </c>
      <c r="T385" s="156">
        <f t="shared" si="128"/>
        <v>0</v>
      </c>
      <c r="AR385" s="157" t="s">
        <v>295</v>
      </c>
      <c r="AT385" s="157" t="s">
        <v>322</v>
      </c>
      <c r="AU385" s="157" t="s">
        <v>84</v>
      </c>
      <c r="AY385" s="13" t="s">
        <v>160</v>
      </c>
      <c r="BE385" s="158">
        <f t="shared" si="129"/>
        <v>0</v>
      </c>
      <c r="BF385" s="158">
        <f t="shared" si="130"/>
        <v>0</v>
      </c>
      <c r="BG385" s="158">
        <f t="shared" si="131"/>
        <v>0</v>
      </c>
      <c r="BH385" s="158">
        <f t="shared" si="132"/>
        <v>0</v>
      </c>
      <c r="BI385" s="158">
        <f t="shared" si="133"/>
        <v>0</v>
      </c>
      <c r="BJ385" s="13" t="s">
        <v>82</v>
      </c>
      <c r="BK385" s="158">
        <f t="shared" si="134"/>
        <v>0</v>
      </c>
      <c r="BL385" s="13" t="s">
        <v>229</v>
      </c>
      <c r="BM385" s="157" t="s">
        <v>1494</v>
      </c>
    </row>
    <row r="386" spans="2:65" s="1" customFormat="1" ht="16.5" customHeight="1" x14ac:dyDescent="0.2">
      <c r="B386" s="28"/>
      <c r="C386" s="146" t="s">
        <v>1495</v>
      </c>
      <c r="D386" s="146" t="s">
        <v>163</v>
      </c>
      <c r="E386" s="147" t="s">
        <v>1496</v>
      </c>
      <c r="F386" s="148" t="s">
        <v>1497</v>
      </c>
      <c r="G386" s="149" t="s">
        <v>166</v>
      </c>
      <c r="H386" s="150">
        <v>1</v>
      </c>
      <c r="I386" s="151"/>
      <c r="J386" s="152">
        <f t="shared" si="125"/>
        <v>0</v>
      </c>
      <c r="K386" s="153"/>
      <c r="L386" s="28"/>
      <c r="M386" s="154" t="s">
        <v>1</v>
      </c>
      <c r="N386" s="115" t="s">
        <v>40</v>
      </c>
      <c r="P386" s="155">
        <f t="shared" si="126"/>
        <v>0</v>
      </c>
      <c r="Q386" s="155">
        <v>0</v>
      </c>
      <c r="R386" s="155">
        <f t="shared" si="127"/>
        <v>0</v>
      </c>
      <c r="S386" s="155">
        <v>0</v>
      </c>
      <c r="T386" s="156">
        <f t="shared" si="128"/>
        <v>0</v>
      </c>
      <c r="AR386" s="157" t="s">
        <v>229</v>
      </c>
      <c r="AT386" s="157" t="s">
        <v>163</v>
      </c>
      <c r="AU386" s="157" t="s">
        <v>84</v>
      </c>
      <c r="AY386" s="13" t="s">
        <v>160</v>
      </c>
      <c r="BE386" s="158">
        <f t="shared" si="129"/>
        <v>0</v>
      </c>
      <c r="BF386" s="158">
        <f t="shared" si="130"/>
        <v>0</v>
      </c>
      <c r="BG386" s="158">
        <f t="shared" si="131"/>
        <v>0</v>
      </c>
      <c r="BH386" s="158">
        <f t="shared" si="132"/>
        <v>0</v>
      </c>
      <c r="BI386" s="158">
        <f t="shared" si="133"/>
        <v>0</v>
      </c>
      <c r="BJ386" s="13" t="s">
        <v>82</v>
      </c>
      <c r="BK386" s="158">
        <f t="shared" si="134"/>
        <v>0</v>
      </c>
      <c r="BL386" s="13" t="s">
        <v>229</v>
      </c>
      <c r="BM386" s="157" t="s">
        <v>1498</v>
      </c>
    </row>
    <row r="387" spans="2:65" s="1" customFormat="1" ht="24.15" customHeight="1" x14ac:dyDescent="0.2">
      <c r="B387" s="28"/>
      <c r="C387" s="162" t="s">
        <v>1499</v>
      </c>
      <c r="D387" s="162" t="s">
        <v>322</v>
      </c>
      <c r="E387" s="163" t="s">
        <v>1500</v>
      </c>
      <c r="F387" s="164" t="s">
        <v>1501</v>
      </c>
      <c r="G387" s="165" t="s">
        <v>166</v>
      </c>
      <c r="H387" s="166">
        <v>1</v>
      </c>
      <c r="I387" s="167"/>
      <c r="J387" s="168">
        <f t="shared" si="125"/>
        <v>0</v>
      </c>
      <c r="K387" s="169"/>
      <c r="L387" s="170"/>
      <c r="M387" s="171" t="s">
        <v>1</v>
      </c>
      <c r="N387" s="172" t="s">
        <v>40</v>
      </c>
      <c r="P387" s="155">
        <f t="shared" si="126"/>
        <v>0</v>
      </c>
      <c r="Q387" s="155">
        <v>8.0000000000000002E-3</v>
      </c>
      <c r="R387" s="155">
        <f t="shared" si="127"/>
        <v>8.0000000000000002E-3</v>
      </c>
      <c r="S387" s="155">
        <v>0</v>
      </c>
      <c r="T387" s="156">
        <f t="shared" si="128"/>
        <v>0</v>
      </c>
      <c r="AR387" s="157" t="s">
        <v>295</v>
      </c>
      <c r="AT387" s="157" t="s">
        <v>322</v>
      </c>
      <c r="AU387" s="157" t="s">
        <v>84</v>
      </c>
      <c r="AY387" s="13" t="s">
        <v>160</v>
      </c>
      <c r="BE387" s="158">
        <f t="shared" si="129"/>
        <v>0</v>
      </c>
      <c r="BF387" s="158">
        <f t="shared" si="130"/>
        <v>0</v>
      </c>
      <c r="BG387" s="158">
        <f t="shared" si="131"/>
        <v>0</v>
      </c>
      <c r="BH387" s="158">
        <f t="shared" si="132"/>
        <v>0</v>
      </c>
      <c r="BI387" s="158">
        <f t="shared" si="133"/>
        <v>0</v>
      </c>
      <c r="BJ387" s="13" t="s">
        <v>82</v>
      </c>
      <c r="BK387" s="158">
        <f t="shared" si="134"/>
        <v>0</v>
      </c>
      <c r="BL387" s="13" t="s">
        <v>229</v>
      </c>
      <c r="BM387" s="157" t="s">
        <v>1502</v>
      </c>
    </row>
    <row r="388" spans="2:65" s="1" customFormat="1" ht="24.15" customHeight="1" x14ac:dyDescent="0.2">
      <c r="B388" s="28"/>
      <c r="C388" s="146" t="s">
        <v>1503</v>
      </c>
      <c r="D388" s="146" t="s">
        <v>163</v>
      </c>
      <c r="E388" s="147" t="s">
        <v>376</v>
      </c>
      <c r="F388" s="148" t="s">
        <v>377</v>
      </c>
      <c r="G388" s="149" t="s">
        <v>166</v>
      </c>
      <c r="H388" s="150">
        <v>13</v>
      </c>
      <c r="I388" s="151"/>
      <c r="J388" s="152">
        <f t="shared" si="125"/>
        <v>0</v>
      </c>
      <c r="K388" s="153"/>
      <c r="L388" s="28"/>
      <c r="M388" s="154" t="s">
        <v>1</v>
      </c>
      <c r="N388" s="115" t="s">
        <v>40</v>
      </c>
      <c r="P388" s="155">
        <f t="shared" si="126"/>
        <v>0</v>
      </c>
      <c r="Q388" s="155">
        <v>0</v>
      </c>
      <c r="R388" s="155">
        <f t="shared" si="127"/>
        <v>0</v>
      </c>
      <c r="S388" s="155">
        <v>0</v>
      </c>
      <c r="T388" s="156">
        <f t="shared" si="128"/>
        <v>0</v>
      </c>
      <c r="AR388" s="157" t="s">
        <v>229</v>
      </c>
      <c r="AT388" s="157" t="s">
        <v>163</v>
      </c>
      <c r="AU388" s="157" t="s">
        <v>84</v>
      </c>
      <c r="AY388" s="13" t="s">
        <v>160</v>
      </c>
      <c r="BE388" s="158">
        <f t="shared" si="129"/>
        <v>0</v>
      </c>
      <c r="BF388" s="158">
        <f t="shared" si="130"/>
        <v>0</v>
      </c>
      <c r="BG388" s="158">
        <f t="shared" si="131"/>
        <v>0</v>
      </c>
      <c r="BH388" s="158">
        <f t="shared" si="132"/>
        <v>0</v>
      </c>
      <c r="BI388" s="158">
        <f t="shared" si="133"/>
        <v>0</v>
      </c>
      <c r="BJ388" s="13" t="s">
        <v>82</v>
      </c>
      <c r="BK388" s="158">
        <f t="shared" si="134"/>
        <v>0</v>
      </c>
      <c r="BL388" s="13" t="s">
        <v>229</v>
      </c>
      <c r="BM388" s="157" t="s">
        <v>1504</v>
      </c>
    </row>
    <row r="389" spans="2:65" s="1" customFormat="1" ht="24.15" customHeight="1" x14ac:dyDescent="0.2">
      <c r="B389" s="28"/>
      <c r="C389" s="162" t="s">
        <v>1505</v>
      </c>
      <c r="D389" s="162" t="s">
        <v>322</v>
      </c>
      <c r="E389" s="163" t="s">
        <v>380</v>
      </c>
      <c r="F389" s="164" t="s">
        <v>381</v>
      </c>
      <c r="G389" s="165" t="s">
        <v>166</v>
      </c>
      <c r="H389" s="166">
        <v>9</v>
      </c>
      <c r="I389" s="167"/>
      <c r="J389" s="168">
        <f t="shared" si="125"/>
        <v>0</v>
      </c>
      <c r="K389" s="169"/>
      <c r="L389" s="170"/>
      <c r="M389" s="171" t="s">
        <v>1</v>
      </c>
      <c r="N389" s="172" t="s">
        <v>40</v>
      </c>
      <c r="P389" s="155">
        <f t="shared" si="126"/>
        <v>0</v>
      </c>
      <c r="Q389" s="155">
        <v>1.95E-2</v>
      </c>
      <c r="R389" s="155">
        <f t="shared" si="127"/>
        <v>0.17549999999999999</v>
      </c>
      <c r="S389" s="155">
        <v>0</v>
      </c>
      <c r="T389" s="156">
        <f t="shared" si="128"/>
        <v>0</v>
      </c>
      <c r="AR389" s="157" t="s">
        <v>295</v>
      </c>
      <c r="AT389" s="157" t="s">
        <v>322</v>
      </c>
      <c r="AU389" s="157" t="s">
        <v>84</v>
      </c>
      <c r="AY389" s="13" t="s">
        <v>160</v>
      </c>
      <c r="BE389" s="158">
        <f t="shared" si="129"/>
        <v>0</v>
      </c>
      <c r="BF389" s="158">
        <f t="shared" si="130"/>
        <v>0</v>
      </c>
      <c r="BG389" s="158">
        <f t="shared" si="131"/>
        <v>0</v>
      </c>
      <c r="BH389" s="158">
        <f t="shared" si="132"/>
        <v>0</v>
      </c>
      <c r="BI389" s="158">
        <f t="shared" si="133"/>
        <v>0</v>
      </c>
      <c r="BJ389" s="13" t="s">
        <v>82</v>
      </c>
      <c r="BK389" s="158">
        <f t="shared" si="134"/>
        <v>0</v>
      </c>
      <c r="BL389" s="13" t="s">
        <v>229</v>
      </c>
      <c r="BM389" s="157" t="s">
        <v>1506</v>
      </c>
    </row>
    <row r="390" spans="2:65" s="1" customFormat="1" ht="24.15" customHeight="1" x14ac:dyDescent="0.2">
      <c r="B390" s="28"/>
      <c r="C390" s="162" t="s">
        <v>1507</v>
      </c>
      <c r="D390" s="162" t="s">
        <v>322</v>
      </c>
      <c r="E390" s="163" t="s">
        <v>384</v>
      </c>
      <c r="F390" s="164" t="s">
        <v>385</v>
      </c>
      <c r="G390" s="165" t="s">
        <v>166</v>
      </c>
      <c r="H390" s="166">
        <v>4</v>
      </c>
      <c r="I390" s="167"/>
      <c r="J390" s="168">
        <f t="shared" si="125"/>
        <v>0</v>
      </c>
      <c r="K390" s="169"/>
      <c r="L390" s="170"/>
      <c r="M390" s="171" t="s">
        <v>1</v>
      </c>
      <c r="N390" s="172" t="s">
        <v>40</v>
      </c>
      <c r="P390" s="155">
        <f t="shared" si="126"/>
        <v>0</v>
      </c>
      <c r="Q390" s="155">
        <v>1.7500000000000002E-2</v>
      </c>
      <c r="R390" s="155">
        <f t="shared" si="127"/>
        <v>7.0000000000000007E-2</v>
      </c>
      <c r="S390" s="155">
        <v>0</v>
      </c>
      <c r="T390" s="156">
        <f t="shared" si="128"/>
        <v>0</v>
      </c>
      <c r="AR390" s="157" t="s">
        <v>295</v>
      </c>
      <c r="AT390" s="157" t="s">
        <v>322</v>
      </c>
      <c r="AU390" s="157" t="s">
        <v>84</v>
      </c>
      <c r="AY390" s="13" t="s">
        <v>160</v>
      </c>
      <c r="BE390" s="158">
        <f t="shared" si="129"/>
        <v>0</v>
      </c>
      <c r="BF390" s="158">
        <f t="shared" si="130"/>
        <v>0</v>
      </c>
      <c r="BG390" s="158">
        <f t="shared" si="131"/>
        <v>0</v>
      </c>
      <c r="BH390" s="158">
        <f t="shared" si="132"/>
        <v>0</v>
      </c>
      <c r="BI390" s="158">
        <f t="shared" si="133"/>
        <v>0</v>
      </c>
      <c r="BJ390" s="13" t="s">
        <v>82</v>
      </c>
      <c r="BK390" s="158">
        <f t="shared" si="134"/>
        <v>0</v>
      </c>
      <c r="BL390" s="13" t="s">
        <v>229</v>
      </c>
      <c r="BM390" s="157" t="s">
        <v>1508</v>
      </c>
    </row>
    <row r="391" spans="2:65" s="1" customFormat="1" ht="24.15" customHeight="1" x14ac:dyDescent="0.2">
      <c r="B391" s="28"/>
      <c r="C391" s="146" t="s">
        <v>1509</v>
      </c>
      <c r="D391" s="146" t="s">
        <v>163</v>
      </c>
      <c r="E391" s="147" t="s">
        <v>388</v>
      </c>
      <c r="F391" s="148" t="s">
        <v>389</v>
      </c>
      <c r="G391" s="149" t="s">
        <v>166</v>
      </c>
      <c r="H391" s="150">
        <v>3</v>
      </c>
      <c r="I391" s="151"/>
      <c r="J391" s="152">
        <f t="shared" si="125"/>
        <v>0</v>
      </c>
      <c r="K391" s="153"/>
      <c r="L391" s="28"/>
      <c r="M391" s="154" t="s">
        <v>1</v>
      </c>
      <c r="N391" s="115" t="s">
        <v>40</v>
      </c>
      <c r="P391" s="155">
        <f t="shared" si="126"/>
        <v>0</v>
      </c>
      <c r="Q391" s="155">
        <v>0</v>
      </c>
      <c r="R391" s="155">
        <f t="shared" si="127"/>
        <v>0</v>
      </c>
      <c r="S391" s="155">
        <v>0</v>
      </c>
      <c r="T391" s="156">
        <f t="shared" si="128"/>
        <v>0</v>
      </c>
      <c r="AR391" s="157" t="s">
        <v>229</v>
      </c>
      <c r="AT391" s="157" t="s">
        <v>163</v>
      </c>
      <c r="AU391" s="157" t="s">
        <v>84</v>
      </c>
      <c r="AY391" s="13" t="s">
        <v>160</v>
      </c>
      <c r="BE391" s="158">
        <f t="shared" si="129"/>
        <v>0</v>
      </c>
      <c r="BF391" s="158">
        <f t="shared" si="130"/>
        <v>0</v>
      </c>
      <c r="BG391" s="158">
        <f t="shared" si="131"/>
        <v>0</v>
      </c>
      <c r="BH391" s="158">
        <f t="shared" si="132"/>
        <v>0</v>
      </c>
      <c r="BI391" s="158">
        <f t="shared" si="133"/>
        <v>0</v>
      </c>
      <c r="BJ391" s="13" t="s">
        <v>82</v>
      </c>
      <c r="BK391" s="158">
        <f t="shared" si="134"/>
        <v>0</v>
      </c>
      <c r="BL391" s="13" t="s">
        <v>229</v>
      </c>
      <c r="BM391" s="157" t="s">
        <v>1510</v>
      </c>
    </row>
    <row r="392" spans="2:65" s="1" customFormat="1" ht="33" customHeight="1" x14ac:dyDescent="0.2">
      <c r="B392" s="28"/>
      <c r="C392" s="162" t="s">
        <v>1511</v>
      </c>
      <c r="D392" s="162" t="s">
        <v>322</v>
      </c>
      <c r="E392" s="163" t="s">
        <v>392</v>
      </c>
      <c r="F392" s="164" t="s">
        <v>393</v>
      </c>
      <c r="G392" s="165" t="s">
        <v>166</v>
      </c>
      <c r="H392" s="166">
        <v>3</v>
      </c>
      <c r="I392" s="167"/>
      <c r="J392" s="168">
        <f t="shared" si="125"/>
        <v>0</v>
      </c>
      <c r="K392" s="169"/>
      <c r="L392" s="170"/>
      <c r="M392" s="171" t="s">
        <v>1</v>
      </c>
      <c r="N392" s="172" t="s">
        <v>40</v>
      </c>
      <c r="P392" s="155">
        <f t="shared" si="126"/>
        <v>0</v>
      </c>
      <c r="Q392" s="155">
        <v>3.7999999999999999E-2</v>
      </c>
      <c r="R392" s="155">
        <f t="shared" si="127"/>
        <v>0.11399999999999999</v>
      </c>
      <c r="S392" s="155">
        <v>0</v>
      </c>
      <c r="T392" s="156">
        <f t="shared" si="128"/>
        <v>0</v>
      </c>
      <c r="AR392" s="157" t="s">
        <v>295</v>
      </c>
      <c r="AT392" s="157" t="s">
        <v>322</v>
      </c>
      <c r="AU392" s="157" t="s">
        <v>84</v>
      </c>
      <c r="AY392" s="13" t="s">
        <v>160</v>
      </c>
      <c r="BE392" s="158">
        <f t="shared" si="129"/>
        <v>0</v>
      </c>
      <c r="BF392" s="158">
        <f t="shared" si="130"/>
        <v>0</v>
      </c>
      <c r="BG392" s="158">
        <f t="shared" si="131"/>
        <v>0</v>
      </c>
      <c r="BH392" s="158">
        <f t="shared" si="132"/>
        <v>0</v>
      </c>
      <c r="BI392" s="158">
        <f t="shared" si="133"/>
        <v>0</v>
      </c>
      <c r="BJ392" s="13" t="s">
        <v>82</v>
      </c>
      <c r="BK392" s="158">
        <f t="shared" si="134"/>
        <v>0</v>
      </c>
      <c r="BL392" s="13" t="s">
        <v>229</v>
      </c>
      <c r="BM392" s="157" t="s">
        <v>1512</v>
      </c>
    </row>
    <row r="393" spans="2:65" s="1" customFormat="1" ht="24.15" customHeight="1" x14ac:dyDescent="0.2">
      <c r="B393" s="28"/>
      <c r="C393" s="146" t="s">
        <v>1513</v>
      </c>
      <c r="D393" s="146" t="s">
        <v>163</v>
      </c>
      <c r="E393" s="147" t="s">
        <v>1514</v>
      </c>
      <c r="F393" s="148" t="s">
        <v>1515</v>
      </c>
      <c r="G393" s="149" t="s">
        <v>166</v>
      </c>
      <c r="H393" s="150">
        <v>2</v>
      </c>
      <c r="I393" s="151"/>
      <c r="J393" s="152">
        <f t="shared" si="125"/>
        <v>0</v>
      </c>
      <c r="K393" s="153"/>
      <c r="L393" s="28"/>
      <c r="M393" s="154" t="s">
        <v>1</v>
      </c>
      <c r="N393" s="115" t="s">
        <v>40</v>
      </c>
      <c r="P393" s="155">
        <f t="shared" si="126"/>
        <v>0</v>
      </c>
      <c r="Q393" s="155">
        <v>9.1790000000000003E-4</v>
      </c>
      <c r="R393" s="155">
        <f t="shared" si="127"/>
        <v>1.8358000000000001E-3</v>
      </c>
      <c r="S393" s="155">
        <v>0</v>
      </c>
      <c r="T393" s="156">
        <f t="shared" si="128"/>
        <v>0</v>
      </c>
      <c r="AR393" s="157" t="s">
        <v>229</v>
      </c>
      <c r="AT393" s="157" t="s">
        <v>163</v>
      </c>
      <c r="AU393" s="157" t="s">
        <v>84</v>
      </c>
      <c r="AY393" s="13" t="s">
        <v>160</v>
      </c>
      <c r="BE393" s="158">
        <f t="shared" si="129"/>
        <v>0</v>
      </c>
      <c r="BF393" s="158">
        <f t="shared" si="130"/>
        <v>0</v>
      </c>
      <c r="BG393" s="158">
        <f t="shared" si="131"/>
        <v>0</v>
      </c>
      <c r="BH393" s="158">
        <f t="shared" si="132"/>
        <v>0</v>
      </c>
      <c r="BI393" s="158">
        <f t="shared" si="133"/>
        <v>0</v>
      </c>
      <c r="BJ393" s="13" t="s">
        <v>82</v>
      </c>
      <c r="BK393" s="158">
        <f t="shared" si="134"/>
        <v>0</v>
      </c>
      <c r="BL393" s="13" t="s">
        <v>229</v>
      </c>
      <c r="BM393" s="157" t="s">
        <v>1516</v>
      </c>
    </row>
    <row r="394" spans="2:65" s="1" customFormat="1" ht="24.15" customHeight="1" x14ac:dyDescent="0.2">
      <c r="B394" s="28"/>
      <c r="C394" s="162" t="s">
        <v>1517</v>
      </c>
      <c r="D394" s="162" t="s">
        <v>322</v>
      </c>
      <c r="E394" s="163" t="s">
        <v>1518</v>
      </c>
      <c r="F394" s="164" t="s">
        <v>1519</v>
      </c>
      <c r="G394" s="165" t="s">
        <v>171</v>
      </c>
      <c r="H394" s="166">
        <v>3.6</v>
      </c>
      <c r="I394" s="167"/>
      <c r="J394" s="168">
        <f t="shared" si="125"/>
        <v>0</v>
      </c>
      <c r="K394" s="169"/>
      <c r="L394" s="170"/>
      <c r="M394" s="171" t="s">
        <v>1</v>
      </c>
      <c r="N394" s="172" t="s">
        <v>40</v>
      </c>
      <c r="P394" s="155">
        <f t="shared" si="126"/>
        <v>0</v>
      </c>
      <c r="Q394" s="155">
        <v>2.4230000000000002E-2</v>
      </c>
      <c r="R394" s="155">
        <f t="shared" si="127"/>
        <v>8.7228000000000014E-2</v>
      </c>
      <c r="S394" s="155">
        <v>0</v>
      </c>
      <c r="T394" s="156">
        <f t="shared" si="128"/>
        <v>0</v>
      </c>
      <c r="AR394" s="157" t="s">
        <v>295</v>
      </c>
      <c r="AT394" s="157" t="s">
        <v>322</v>
      </c>
      <c r="AU394" s="157" t="s">
        <v>84</v>
      </c>
      <c r="AY394" s="13" t="s">
        <v>160</v>
      </c>
      <c r="BE394" s="158">
        <f t="shared" si="129"/>
        <v>0</v>
      </c>
      <c r="BF394" s="158">
        <f t="shared" si="130"/>
        <v>0</v>
      </c>
      <c r="BG394" s="158">
        <f t="shared" si="131"/>
        <v>0</v>
      </c>
      <c r="BH394" s="158">
        <f t="shared" si="132"/>
        <v>0</v>
      </c>
      <c r="BI394" s="158">
        <f t="shared" si="133"/>
        <v>0</v>
      </c>
      <c r="BJ394" s="13" t="s">
        <v>82</v>
      </c>
      <c r="BK394" s="158">
        <f t="shared" si="134"/>
        <v>0</v>
      </c>
      <c r="BL394" s="13" t="s">
        <v>229</v>
      </c>
      <c r="BM394" s="157" t="s">
        <v>1520</v>
      </c>
    </row>
    <row r="395" spans="2:65" s="1" customFormat="1" ht="24.15" customHeight="1" x14ac:dyDescent="0.2">
      <c r="B395" s="28"/>
      <c r="C395" s="146" t="s">
        <v>1521</v>
      </c>
      <c r="D395" s="146" t="s">
        <v>163</v>
      </c>
      <c r="E395" s="147" t="s">
        <v>396</v>
      </c>
      <c r="F395" s="148" t="s">
        <v>397</v>
      </c>
      <c r="G395" s="149" t="s">
        <v>166</v>
      </c>
      <c r="H395" s="150">
        <v>3</v>
      </c>
      <c r="I395" s="151"/>
      <c r="J395" s="152">
        <f t="shared" si="125"/>
        <v>0</v>
      </c>
      <c r="K395" s="153"/>
      <c r="L395" s="28"/>
      <c r="M395" s="154" t="s">
        <v>1</v>
      </c>
      <c r="N395" s="115" t="s">
        <v>40</v>
      </c>
      <c r="P395" s="155">
        <f t="shared" si="126"/>
        <v>0</v>
      </c>
      <c r="Q395" s="155">
        <v>0</v>
      </c>
      <c r="R395" s="155">
        <f t="shared" si="127"/>
        <v>0</v>
      </c>
      <c r="S395" s="155">
        <v>0</v>
      </c>
      <c r="T395" s="156">
        <f t="shared" si="128"/>
        <v>0</v>
      </c>
      <c r="AR395" s="157" t="s">
        <v>229</v>
      </c>
      <c r="AT395" s="157" t="s">
        <v>163</v>
      </c>
      <c r="AU395" s="157" t="s">
        <v>84</v>
      </c>
      <c r="AY395" s="13" t="s">
        <v>160</v>
      </c>
      <c r="BE395" s="158">
        <f t="shared" si="129"/>
        <v>0</v>
      </c>
      <c r="BF395" s="158">
        <f t="shared" si="130"/>
        <v>0</v>
      </c>
      <c r="BG395" s="158">
        <f t="shared" si="131"/>
        <v>0</v>
      </c>
      <c r="BH395" s="158">
        <f t="shared" si="132"/>
        <v>0</v>
      </c>
      <c r="BI395" s="158">
        <f t="shared" si="133"/>
        <v>0</v>
      </c>
      <c r="BJ395" s="13" t="s">
        <v>82</v>
      </c>
      <c r="BK395" s="158">
        <f t="shared" si="134"/>
        <v>0</v>
      </c>
      <c r="BL395" s="13" t="s">
        <v>229</v>
      </c>
      <c r="BM395" s="157" t="s">
        <v>1522</v>
      </c>
    </row>
    <row r="396" spans="2:65" s="1" customFormat="1" ht="16.5" customHeight="1" x14ac:dyDescent="0.2">
      <c r="B396" s="28"/>
      <c r="C396" s="162" t="s">
        <v>1523</v>
      </c>
      <c r="D396" s="162" t="s">
        <v>322</v>
      </c>
      <c r="E396" s="163" t="s">
        <v>400</v>
      </c>
      <c r="F396" s="164" t="s">
        <v>401</v>
      </c>
      <c r="G396" s="165" t="s">
        <v>166</v>
      </c>
      <c r="H396" s="166">
        <v>3</v>
      </c>
      <c r="I396" s="167"/>
      <c r="J396" s="168">
        <f t="shared" si="125"/>
        <v>0</v>
      </c>
      <c r="K396" s="169"/>
      <c r="L396" s="170"/>
      <c r="M396" s="171" t="s">
        <v>1</v>
      </c>
      <c r="N396" s="172" t="s">
        <v>40</v>
      </c>
      <c r="P396" s="155">
        <f t="shared" si="126"/>
        <v>0</v>
      </c>
      <c r="Q396" s="155">
        <v>2.3999999999999998E-3</v>
      </c>
      <c r="R396" s="155">
        <f t="shared" si="127"/>
        <v>7.1999999999999998E-3</v>
      </c>
      <c r="S396" s="155">
        <v>0</v>
      </c>
      <c r="T396" s="156">
        <f t="shared" si="128"/>
        <v>0</v>
      </c>
      <c r="AR396" s="157" t="s">
        <v>295</v>
      </c>
      <c r="AT396" s="157" t="s">
        <v>322</v>
      </c>
      <c r="AU396" s="157" t="s">
        <v>84</v>
      </c>
      <c r="AY396" s="13" t="s">
        <v>160</v>
      </c>
      <c r="BE396" s="158">
        <f t="shared" si="129"/>
        <v>0</v>
      </c>
      <c r="BF396" s="158">
        <f t="shared" si="130"/>
        <v>0</v>
      </c>
      <c r="BG396" s="158">
        <f t="shared" si="131"/>
        <v>0</v>
      </c>
      <c r="BH396" s="158">
        <f t="shared" si="132"/>
        <v>0</v>
      </c>
      <c r="BI396" s="158">
        <f t="shared" si="133"/>
        <v>0</v>
      </c>
      <c r="BJ396" s="13" t="s">
        <v>82</v>
      </c>
      <c r="BK396" s="158">
        <f t="shared" si="134"/>
        <v>0</v>
      </c>
      <c r="BL396" s="13" t="s">
        <v>229</v>
      </c>
      <c r="BM396" s="157" t="s">
        <v>1524</v>
      </c>
    </row>
    <row r="397" spans="2:65" s="1" customFormat="1" ht="16.5" customHeight="1" x14ac:dyDescent="0.2">
      <c r="B397" s="28"/>
      <c r="C397" s="162" t="s">
        <v>1525</v>
      </c>
      <c r="D397" s="162" t="s">
        <v>322</v>
      </c>
      <c r="E397" s="163" t="s">
        <v>436</v>
      </c>
      <c r="F397" s="164" t="s">
        <v>437</v>
      </c>
      <c r="G397" s="165" t="s">
        <v>166</v>
      </c>
      <c r="H397" s="166">
        <v>3</v>
      </c>
      <c r="I397" s="167"/>
      <c r="J397" s="168">
        <f t="shared" si="125"/>
        <v>0</v>
      </c>
      <c r="K397" s="169"/>
      <c r="L397" s="170"/>
      <c r="M397" s="171" t="s">
        <v>1</v>
      </c>
      <c r="N397" s="172" t="s">
        <v>40</v>
      </c>
      <c r="P397" s="155">
        <f t="shared" si="126"/>
        <v>0</v>
      </c>
      <c r="Q397" s="155">
        <v>1.4999999999999999E-4</v>
      </c>
      <c r="R397" s="155">
        <f t="shared" si="127"/>
        <v>4.4999999999999999E-4</v>
      </c>
      <c r="S397" s="155">
        <v>0</v>
      </c>
      <c r="T397" s="156">
        <f t="shared" si="128"/>
        <v>0</v>
      </c>
      <c r="AR397" s="157" t="s">
        <v>295</v>
      </c>
      <c r="AT397" s="157" t="s">
        <v>322</v>
      </c>
      <c r="AU397" s="157" t="s">
        <v>84</v>
      </c>
      <c r="AY397" s="13" t="s">
        <v>160</v>
      </c>
      <c r="BE397" s="158">
        <f t="shared" si="129"/>
        <v>0</v>
      </c>
      <c r="BF397" s="158">
        <f t="shared" si="130"/>
        <v>0</v>
      </c>
      <c r="BG397" s="158">
        <f t="shared" si="131"/>
        <v>0</v>
      </c>
      <c r="BH397" s="158">
        <f t="shared" si="132"/>
        <v>0</v>
      </c>
      <c r="BI397" s="158">
        <f t="shared" si="133"/>
        <v>0</v>
      </c>
      <c r="BJ397" s="13" t="s">
        <v>82</v>
      </c>
      <c r="BK397" s="158">
        <f t="shared" si="134"/>
        <v>0</v>
      </c>
      <c r="BL397" s="13" t="s">
        <v>229</v>
      </c>
      <c r="BM397" s="157" t="s">
        <v>1526</v>
      </c>
    </row>
    <row r="398" spans="2:65" s="1" customFormat="1" ht="16.5" customHeight="1" x14ac:dyDescent="0.2">
      <c r="B398" s="28"/>
      <c r="C398" s="162" t="s">
        <v>1527</v>
      </c>
      <c r="D398" s="162" t="s">
        <v>322</v>
      </c>
      <c r="E398" s="163" t="s">
        <v>440</v>
      </c>
      <c r="F398" s="164" t="s">
        <v>441</v>
      </c>
      <c r="G398" s="165" t="s">
        <v>166</v>
      </c>
      <c r="H398" s="166">
        <v>3</v>
      </c>
      <c r="I398" s="167"/>
      <c r="J398" s="168">
        <f t="shared" si="125"/>
        <v>0</v>
      </c>
      <c r="K398" s="169"/>
      <c r="L398" s="170"/>
      <c r="M398" s="171" t="s">
        <v>1</v>
      </c>
      <c r="N398" s="172" t="s">
        <v>40</v>
      </c>
      <c r="P398" s="155">
        <f t="shared" si="126"/>
        <v>0</v>
      </c>
      <c r="Q398" s="155">
        <v>1.4999999999999999E-4</v>
      </c>
      <c r="R398" s="155">
        <f t="shared" si="127"/>
        <v>4.4999999999999999E-4</v>
      </c>
      <c r="S398" s="155">
        <v>0</v>
      </c>
      <c r="T398" s="156">
        <f t="shared" si="128"/>
        <v>0</v>
      </c>
      <c r="AR398" s="157" t="s">
        <v>295</v>
      </c>
      <c r="AT398" s="157" t="s">
        <v>322</v>
      </c>
      <c r="AU398" s="157" t="s">
        <v>84</v>
      </c>
      <c r="AY398" s="13" t="s">
        <v>160</v>
      </c>
      <c r="BE398" s="158">
        <f t="shared" si="129"/>
        <v>0</v>
      </c>
      <c r="BF398" s="158">
        <f t="shared" si="130"/>
        <v>0</v>
      </c>
      <c r="BG398" s="158">
        <f t="shared" si="131"/>
        <v>0</v>
      </c>
      <c r="BH398" s="158">
        <f t="shared" si="132"/>
        <v>0</v>
      </c>
      <c r="BI398" s="158">
        <f t="shared" si="133"/>
        <v>0</v>
      </c>
      <c r="BJ398" s="13" t="s">
        <v>82</v>
      </c>
      <c r="BK398" s="158">
        <f t="shared" si="134"/>
        <v>0</v>
      </c>
      <c r="BL398" s="13" t="s">
        <v>229</v>
      </c>
      <c r="BM398" s="157" t="s">
        <v>1528</v>
      </c>
    </row>
    <row r="399" spans="2:65" s="1" customFormat="1" ht="16.5" customHeight="1" x14ac:dyDescent="0.2">
      <c r="B399" s="28"/>
      <c r="C399" s="162" t="s">
        <v>1529</v>
      </c>
      <c r="D399" s="162" t="s">
        <v>322</v>
      </c>
      <c r="E399" s="163" t="s">
        <v>448</v>
      </c>
      <c r="F399" s="164" t="s">
        <v>449</v>
      </c>
      <c r="G399" s="165" t="s">
        <v>166</v>
      </c>
      <c r="H399" s="166">
        <v>3</v>
      </c>
      <c r="I399" s="167"/>
      <c r="J399" s="168">
        <f t="shared" si="125"/>
        <v>0</v>
      </c>
      <c r="K399" s="169"/>
      <c r="L399" s="170"/>
      <c r="M399" s="171" t="s">
        <v>1</v>
      </c>
      <c r="N399" s="172" t="s">
        <v>40</v>
      </c>
      <c r="P399" s="155">
        <f t="shared" si="126"/>
        <v>0</v>
      </c>
      <c r="Q399" s="155">
        <v>2.2000000000000001E-3</v>
      </c>
      <c r="R399" s="155">
        <f t="shared" si="127"/>
        <v>6.6E-3</v>
      </c>
      <c r="S399" s="155">
        <v>0</v>
      </c>
      <c r="T399" s="156">
        <f t="shared" si="128"/>
        <v>0</v>
      </c>
      <c r="AR399" s="157" t="s">
        <v>295</v>
      </c>
      <c r="AT399" s="157" t="s">
        <v>322</v>
      </c>
      <c r="AU399" s="157" t="s">
        <v>84</v>
      </c>
      <c r="AY399" s="13" t="s">
        <v>160</v>
      </c>
      <c r="BE399" s="158">
        <f t="shared" si="129"/>
        <v>0</v>
      </c>
      <c r="BF399" s="158">
        <f t="shared" si="130"/>
        <v>0</v>
      </c>
      <c r="BG399" s="158">
        <f t="shared" si="131"/>
        <v>0</v>
      </c>
      <c r="BH399" s="158">
        <f t="shared" si="132"/>
        <v>0</v>
      </c>
      <c r="BI399" s="158">
        <f t="shared" si="133"/>
        <v>0</v>
      </c>
      <c r="BJ399" s="13" t="s">
        <v>82</v>
      </c>
      <c r="BK399" s="158">
        <f t="shared" si="134"/>
        <v>0</v>
      </c>
      <c r="BL399" s="13" t="s">
        <v>229</v>
      </c>
      <c r="BM399" s="157" t="s">
        <v>1530</v>
      </c>
    </row>
    <row r="400" spans="2:65" s="1" customFormat="1" ht="16.5" customHeight="1" x14ac:dyDescent="0.2">
      <c r="B400" s="28"/>
      <c r="C400" s="146" t="s">
        <v>1531</v>
      </c>
      <c r="D400" s="146" t="s">
        <v>163</v>
      </c>
      <c r="E400" s="147" t="s">
        <v>404</v>
      </c>
      <c r="F400" s="148" t="s">
        <v>405</v>
      </c>
      <c r="G400" s="149" t="s">
        <v>166</v>
      </c>
      <c r="H400" s="150">
        <v>13</v>
      </c>
      <c r="I400" s="151"/>
      <c r="J400" s="152">
        <f t="shared" si="125"/>
        <v>0</v>
      </c>
      <c r="K400" s="153"/>
      <c r="L400" s="28"/>
      <c r="M400" s="154" t="s">
        <v>1</v>
      </c>
      <c r="N400" s="115" t="s">
        <v>40</v>
      </c>
      <c r="P400" s="155">
        <f t="shared" si="126"/>
        <v>0</v>
      </c>
      <c r="Q400" s="155">
        <v>0</v>
      </c>
      <c r="R400" s="155">
        <f t="shared" si="127"/>
        <v>0</v>
      </c>
      <c r="S400" s="155">
        <v>0</v>
      </c>
      <c r="T400" s="156">
        <f t="shared" si="128"/>
        <v>0</v>
      </c>
      <c r="AR400" s="157" t="s">
        <v>229</v>
      </c>
      <c r="AT400" s="157" t="s">
        <v>163</v>
      </c>
      <c r="AU400" s="157" t="s">
        <v>84</v>
      </c>
      <c r="AY400" s="13" t="s">
        <v>160</v>
      </c>
      <c r="BE400" s="158">
        <f t="shared" si="129"/>
        <v>0</v>
      </c>
      <c r="BF400" s="158">
        <f t="shared" si="130"/>
        <v>0</v>
      </c>
      <c r="BG400" s="158">
        <f t="shared" si="131"/>
        <v>0</v>
      </c>
      <c r="BH400" s="158">
        <f t="shared" si="132"/>
        <v>0</v>
      </c>
      <c r="BI400" s="158">
        <f t="shared" si="133"/>
        <v>0</v>
      </c>
      <c r="BJ400" s="13" t="s">
        <v>82</v>
      </c>
      <c r="BK400" s="158">
        <f t="shared" si="134"/>
        <v>0</v>
      </c>
      <c r="BL400" s="13" t="s">
        <v>229</v>
      </c>
      <c r="BM400" s="157" t="s">
        <v>1532</v>
      </c>
    </row>
    <row r="401" spans="2:65" s="1" customFormat="1" ht="21.75" customHeight="1" x14ac:dyDescent="0.2">
      <c r="B401" s="28"/>
      <c r="C401" s="162" t="s">
        <v>1533</v>
      </c>
      <c r="D401" s="162" t="s">
        <v>322</v>
      </c>
      <c r="E401" s="163" t="s">
        <v>412</v>
      </c>
      <c r="F401" s="164" t="s">
        <v>413</v>
      </c>
      <c r="G401" s="165" t="s">
        <v>166</v>
      </c>
      <c r="H401" s="166">
        <v>13</v>
      </c>
      <c r="I401" s="167"/>
      <c r="J401" s="168">
        <f t="shared" si="125"/>
        <v>0</v>
      </c>
      <c r="K401" s="169"/>
      <c r="L401" s="170"/>
      <c r="M401" s="171" t="s">
        <v>1</v>
      </c>
      <c r="N401" s="172" t="s">
        <v>40</v>
      </c>
      <c r="P401" s="155">
        <f t="shared" si="126"/>
        <v>0</v>
      </c>
      <c r="Q401" s="155">
        <v>1.4999999999999999E-4</v>
      </c>
      <c r="R401" s="155">
        <f t="shared" si="127"/>
        <v>1.9499999999999999E-3</v>
      </c>
      <c r="S401" s="155">
        <v>0</v>
      </c>
      <c r="T401" s="156">
        <f t="shared" si="128"/>
        <v>0</v>
      </c>
      <c r="AR401" s="157" t="s">
        <v>295</v>
      </c>
      <c r="AT401" s="157" t="s">
        <v>322</v>
      </c>
      <c r="AU401" s="157" t="s">
        <v>84</v>
      </c>
      <c r="AY401" s="13" t="s">
        <v>160</v>
      </c>
      <c r="BE401" s="158">
        <f t="shared" si="129"/>
        <v>0</v>
      </c>
      <c r="BF401" s="158">
        <f t="shared" si="130"/>
        <v>0</v>
      </c>
      <c r="BG401" s="158">
        <f t="shared" si="131"/>
        <v>0</v>
      </c>
      <c r="BH401" s="158">
        <f t="shared" si="132"/>
        <v>0</v>
      </c>
      <c r="BI401" s="158">
        <f t="shared" si="133"/>
        <v>0</v>
      </c>
      <c r="BJ401" s="13" t="s">
        <v>82</v>
      </c>
      <c r="BK401" s="158">
        <f t="shared" si="134"/>
        <v>0</v>
      </c>
      <c r="BL401" s="13" t="s">
        <v>229</v>
      </c>
      <c r="BM401" s="157" t="s">
        <v>1534</v>
      </c>
    </row>
    <row r="402" spans="2:65" s="1" customFormat="1" ht="21.75" customHeight="1" x14ac:dyDescent="0.2">
      <c r="B402" s="28"/>
      <c r="C402" s="146" t="s">
        <v>1535</v>
      </c>
      <c r="D402" s="146" t="s">
        <v>163</v>
      </c>
      <c r="E402" s="147" t="s">
        <v>424</v>
      </c>
      <c r="F402" s="148" t="s">
        <v>425</v>
      </c>
      <c r="G402" s="149" t="s">
        <v>166</v>
      </c>
      <c r="H402" s="150">
        <v>13</v>
      </c>
      <c r="I402" s="151"/>
      <c r="J402" s="152">
        <f t="shared" si="125"/>
        <v>0</v>
      </c>
      <c r="K402" s="153"/>
      <c r="L402" s="28"/>
      <c r="M402" s="154" t="s">
        <v>1</v>
      </c>
      <c r="N402" s="115" t="s">
        <v>40</v>
      </c>
      <c r="P402" s="155">
        <f t="shared" si="126"/>
        <v>0</v>
      </c>
      <c r="Q402" s="155">
        <v>0</v>
      </c>
      <c r="R402" s="155">
        <f t="shared" si="127"/>
        <v>0</v>
      </c>
      <c r="S402" s="155">
        <v>0</v>
      </c>
      <c r="T402" s="156">
        <f t="shared" si="128"/>
        <v>0</v>
      </c>
      <c r="AR402" s="157" t="s">
        <v>229</v>
      </c>
      <c r="AT402" s="157" t="s">
        <v>163</v>
      </c>
      <c r="AU402" s="157" t="s">
        <v>84</v>
      </c>
      <c r="AY402" s="13" t="s">
        <v>160</v>
      </c>
      <c r="BE402" s="158">
        <f t="shared" si="129"/>
        <v>0</v>
      </c>
      <c r="BF402" s="158">
        <f t="shared" si="130"/>
        <v>0</v>
      </c>
      <c r="BG402" s="158">
        <f t="shared" si="131"/>
        <v>0</v>
      </c>
      <c r="BH402" s="158">
        <f t="shared" si="132"/>
        <v>0</v>
      </c>
      <c r="BI402" s="158">
        <f t="shared" si="133"/>
        <v>0</v>
      </c>
      <c r="BJ402" s="13" t="s">
        <v>82</v>
      </c>
      <c r="BK402" s="158">
        <f t="shared" si="134"/>
        <v>0</v>
      </c>
      <c r="BL402" s="13" t="s">
        <v>229</v>
      </c>
      <c r="BM402" s="157" t="s">
        <v>1536</v>
      </c>
    </row>
    <row r="403" spans="2:65" s="1" customFormat="1" ht="24.15" customHeight="1" x14ac:dyDescent="0.2">
      <c r="B403" s="28"/>
      <c r="C403" s="162" t="s">
        <v>1537</v>
      </c>
      <c r="D403" s="162" t="s">
        <v>322</v>
      </c>
      <c r="E403" s="163" t="s">
        <v>1538</v>
      </c>
      <c r="F403" s="164" t="s">
        <v>1539</v>
      </c>
      <c r="G403" s="165" t="s">
        <v>166</v>
      </c>
      <c r="H403" s="166">
        <v>13</v>
      </c>
      <c r="I403" s="167"/>
      <c r="J403" s="168">
        <f t="shared" si="125"/>
        <v>0</v>
      </c>
      <c r="K403" s="169"/>
      <c r="L403" s="170"/>
      <c r="M403" s="171" t="s">
        <v>1</v>
      </c>
      <c r="N403" s="172" t="s">
        <v>40</v>
      </c>
      <c r="P403" s="155">
        <f t="shared" si="126"/>
        <v>0</v>
      </c>
      <c r="Q403" s="155">
        <v>1.1999999999999999E-3</v>
      </c>
      <c r="R403" s="155">
        <f t="shared" si="127"/>
        <v>1.5599999999999999E-2</v>
      </c>
      <c r="S403" s="155">
        <v>0</v>
      </c>
      <c r="T403" s="156">
        <f t="shared" si="128"/>
        <v>0</v>
      </c>
      <c r="AR403" s="157" t="s">
        <v>295</v>
      </c>
      <c r="AT403" s="157" t="s">
        <v>322</v>
      </c>
      <c r="AU403" s="157" t="s">
        <v>84</v>
      </c>
      <c r="AY403" s="13" t="s">
        <v>160</v>
      </c>
      <c r="BE403" s="158">
        <f t="shared" si="129"/>
        <v>0</v>
      </c>
      <c r="BF403" s="158">
        <f t="shared" si="130"/>
        <v>0</v>
      </c>
      <c r="BG403" s="158">
        <f t="shared" si="131"/>
        <v>0</v>
      </c>
      <c r="BH403" s="158">
        <f t="shared" si="132"/>
        <v>0</v>
      </c>
      <c r="BI403" s="158">
        <f t="shared" si="133"/>
        <v>0</v>
      </c>
      <c r="BJ403" s="13" t="s">
        <v>82</v>
      </c>
      <c r="BK403" s="158">
        <f t="shared" si="134"/>
        <v>0</v>
      </c>
      <c r="BL403" s="13" t="s">
        <v>229</v>
      </c>
      <c r="BM403" s="157" t="s">
        <v>1540</v>
      </c>
    </row>
    <row r="404" spans="2:65" s="1" customFormat="1" ht="16.5" customHeight="1" x14ac:dyDescent="0.2">
      <c r="B404" s="28"/>
      <c r="C404" s="146" t="s">
        <v>1541</v>
      </c>
      <c r="D404" s="146" t="s">
        <v>163</v>
      </c>
      <c r="E404" s="147" t="s">
        <v>432</v>
      </c>
      <c r="F404" s="148" t="s">
        <v>433</v>
      </c>
      <c r="G404" s="149" t="s">
        <v>166</v>
      </c>
      <c r="H404" s="150">
        <v>2</v>
      </c>
      <c r="I404" s="151"/>
      <c r="J404" s="152">
        <f t="shared" si="125"/>
        <v>0</v>
      </c>
      <c r="K404" s="153"/>
      <c r="L404" s="28"/>
      <c r="M404" s="154" t="s">
        <v>1</v>
      </c>
      <c r="N404" s="115" t="s">
        <v>40</v>
      </c>
      <c r="P404" s="155">
        <f t="shared" si="126"/>
        <v>0</v>
      </c>
      <c r="Q404" s="155">
        <v>0</v>
      </c>
      <c r="R404" s="155">
        <f t="shared" si="127"/>
        <v>0</v>
      </c>
      <c r="S404" s="155">
        <v>0</v>
      </c>
      <c r="T404" s="156">
        <f t="shared" si="128"/>
        <v>0</v>
      </c>
      <c r="AR404" s="157" t="s">
        <v>229</v>
      </c>
      <c r="AT404" s="157" t="s">
        <v>163</v>
      </c>
      <c r="AU404" s="157" t="s">
        <v>84</v>
      </c>
      <c r="AY404" s="13" t="s">
        <v>160</v>
      </c>
      <c r="BE404" s="158">
        <f t="shared" si="129"/>
        <v>0</v>
      </c>
      <c r="BF404" s="158">
        <f t="shared" si="130"/>
        <v>0</v>
      </c>
      <c r="BG404" s="158">
        <f t="shared" si="131"/>
        <v>0</v>
      </c>
      <c r="BH404" s="158">
        <f t="shared" si="132"/>
        <v>0</v>
      </c>
      <c r="BI404" s="158">
        <f t="shared" si="133"/>
        <v>0</v>
      </c>
      <c r="BJ404" s="13" t="s">
        <v>82</v>
      </c>
      <c r="BK404" s="158">
        <f t="shared" si="134"/>
        <v>0</v>
      </c>
      <c r="BL404" s="13" t="s">
        <v>229</v>
      </c>
      <c r="BM404" s="157" t="s">
        <v>1542</v>
      </c>
    </row>
    <row r="405" spans="2:65" s="1" customFormat="1" ht="16.5" customHeight="1" x14ac:dyDescent="0.2">
      <c r="B405" s="28"/>
      <c r="C405" s="162" t="s">
        <v>1543</v>
      </c>
      <c r="D405" s="162" t="s">
        <v>322</v>
      </c>
      <c r="E405" s="163" t="s">
        <v>416</v>
      </c>
      <c r="F405" s="164" t="s">
        <v>417</v>
      </c>
      <c r="G405" s="165" t="s">
        <v>166</v>
      </c>
      <c r="H405" s="166">
        <v>2</v>
      </c>
      <c r="I405" s="167"/>
      <c r="J405" s="168">
        <f t="shared" si="125"/>
        <v>0</v>
      </c>
      <c r="K405" s="169"/>
      <c r="L405" s="170"/>
      <c r="M405" s="171" t="s">
        <v>1</v>
      </c>
      <c r="N405" s="172" t="s">
        <v>40</v>
      </c>
      <c r="P405" s="155">
        <f t="shared" si="126"/>
        <v>0</v>
      </c>
      <c r="Q405" s="155">
        <v>1.4999999999999999E-4</v>
      </c>
      <c r="R405" s="155">
        <f t="shared" si="127"/>
        <v>2.9999999999999997E-4</v>
      </c>
      <c r="S405" s="155">
        <v>0</v>
      </c>
      <c r="T405" s="156">
        <f t="shared" si="128"/>
        <v>0</v>
      </c>
      <c r="AR405" s="157" t="s">
        <v>295</v>
      </c>
      <c r="AT405" s="157" t="s">
        <v>322</v>
      </c>
      <c r="AU405" s="157" t="s">
        <v>84</v>
      </c>
      <c r="AY405" s="13" t="s">
        <v>160</v>
      </c>
      <c r="BE405" s="158">
        <f t="shared" si="129"/>
        <v>0</v>
      </c>
      <c r="BF405" s="158">
        <f t="shared" si="130"/>
        <v>0</v>
      </c>
      <c r="BG405" s="158">
        <f t="shared" si="131"/>
        <v>0</v>
      </c>
      <c r="BH405" s="158">
        <f t="shared" si="132"/>
        <v>0</v>
      </c>
      <c r="BI405" s="158">
        <f t="shared" si="133"/>
        <v>0</v>
      </c>
      <c r="BJ405" s="13" t="s">
        <v>82</v>
      </c>
      <c r="BK405" s="158">
        <f t="shared" si="134"/>
        <v>0</v>
      </c>
      <c r="BL405" s="13" t="s">
        <v>229</v>
      </c>
      <c r="BM405" s="157" t="s">
        <v>1544</v>
      </c>
    </row>
    <row r="406" spans="2:65" s="1" customFormat="1" ht="16.5" customHeight="1" x14ac:dyDescent="0.2">
      <c r="B406" s="28"/>
      <c r="C406" s="162" t="s">
        <v>1545</v>
      </c>
      <c r="D406" s="162" t="s">
        <v>322</v>
      </c>
      <c r="E406" s="163" t="s">
        <v>1546</v>
      </c>
      <c r="F406" s="164" t="s">
        <v>1547</v>
      </c>
      <c r="G406" s="165" t="s">
        <v>166</v>
      </c>
      <c r="H406" s="166">
        <v>2</v>
      </c>
      <c r="I406" s="167"/>
      <c r="J406" s="168">
        <f t="shared" si="125"/>
        <v>0</v>
      </c>
      <c r="K406" s="169"/>
      <c r="L406" s="170"/>
      <c r="M406" s="171" t="s">
        <v>1</v>
      </c>
      <c r="N406" s="172" t="s">
        <v>40</v>
      </c>
      <c r="P406" s="155">
        <f t="shared" si="126"/>
        <v>0</v>
      </c>
      <c r="Q406" s="155">
        <v>1.4999999999999999E-4</v>
      </c>
      <c r="R406" s="155">
        <f t="shared" si="127"/>
        <v>2.9999999999999997E-4</v>
      </c>
      <c r="S406" s="155">
        <v>0</v>
      </c>
      <c r="T406" s="156">
        <f t="shared" si="128"/>
        <v>0</v>
      </c>
      <c r="AR406" s="157" t="s">
        <v>295</v>
      </c>
      <c r="AT406" s="157" t="s">
        <v>322</v>
      </c>
      <c r="AU406" s="157" t="s">
        <v>84</v>
      </c>
      <c r="AY406" s="13" t="s">
        <v>160</v>
      </c>
      <c r="BE406" s="158">
        <f t="shared" si="129"/>
        <v>0</v>
      </c>
      <c r="BF406" s="158">
        <f t="shared" si="130"/>
        <v>0</v>
      </c>
      <c r="BG406" s="158">
        <f t="shared" si="131"/>
        <v>0</v>
      </c>
      <c r="BH406" s="158">
        <f t="shared" si="132"/>
        <v>0</v>
      </c>
      <c r="BI406" s="158">
        <f t="shared" si="133"/>
        <v>0</v>
      </c>
      <c r="BJ406" s="13" t="s">
        <v>82</v>
      </c>
      <c r="BK406" s="158">
        <f t="shared" si="134"/>
        <v>0</v>
      </c>
      <c r="BL406" s="13" t="s">
        <v>229</v>
      </c>
      <c r="BM406" s="157" t="s">
        <v>1548</v>
      </c>
    </row>
    <row r="407" spans="2:65" s="1" customFormat="1" ht="21.75" customHeight="1" x14ac:dyDescent="0.2">
      <c r="B407" s="28"/>
      <c r="C407" s="146" t="s">
        <v>1549</v>
      </c>
      <c r="D407" s="146" t="s">
        <v>163</v>
      </c>
      <c r="E407" s="147" t="s">
        <v>444</v>
      </c>
      <c r="F407" s="148" t="s">
        <v>445</v>
      </c>
      <c r="G407" s="149" t="s">
        <v>166</v>
      </c>
      <c r="H407" s="150">
        <v>2</v>
      </c>
      <c r="I407" s="151"/>
      <c r="J407" s="152">
        <f t="shared" si="125"/>
        <v>0</v>
      </c>
      <c r="K407" s="153"/>
      <c r="L407" s="28"/>
      <c r="M407" s="154" t="s">
        <v>1</v>
      </c>
      <c r="N407" s="115" t="s">
        <v>40</v>
      </c>
      <c r="P407" s="155">
        <f t="shared" si="126"/>
        <v>0</v>
      </c>
      <c r="Q407" s="155">
        <v>0</v>
      </c>
      <c r="R407" s="155">
        <f t="shared" si="127"/>
        <v>0</v>
      </c>
      <c r="S407" s="155">
        <v>0</v>
      </c>
      <c r="T407" s="156">
        <f t="shared" si="128"/>
        <v>0</v>
      </c>
      <c r="AR407" s="157" t="s">
        <v>229</v>
      </c>
      <c r="AT407" s="157" t="s">
        <v>163</v>
      </c>
      <c r="AU407" s="157" t="s">
        <v>84</v>
      </c>
      <c r="AY407" s="13" t="s">
        <v>160</v>
      </c>
      <c r="BE407" s="158">
        <f t="shared" si="129"/>
        <v>0</v>
      </c>
      <c r="BF407" s="158">
        <f t="shared" si="130"/>
        <v>0</v>
      </c>
      <c r="BG407" s="158">
        <f t="shared" si="131"/>
        <v>0</v>
      </c>
      <c r="BH407" s="158">
        <f t="shared" si="132"/>
        <v>0</v>
      </c>
      <c r="BI407" s="158">
        <f t="shared" si="133"/>
        <v>0</v>
      </c>
      <c r="BJ407" s="13" t="s">
        <v>82</v>
      </c>
      <c r="BK407" s="158">
        <f t="shared" si="134"/>
        <v>0</v>
      </c>
      <c r="BL407" s="13" t="s">
        <v>229</v>
      </c>
      <c r="BM407" s="157" t="s">
        <v>1550</v>
      </c>
    </row>
    <row r="408" spans="2:65" s="1" customFormat="1" ht="16.5" customHeight="1" x14ac:dyDescent="0.2">
      <c r="B408" s="28"/>
      <c r="C408" s="162" t="s">
        <v>1551</v>
      </c>
      <c r="D408" s="162" t="s">
        <v>322</v>
      </c>
      <c r="E408" s="163" t="s">
        <v>1552</v>
      </c>
      <c r="F408" s="164" t="s">
        <v>1553</v>
      </c>
      <c r="G408" s="165" t="s">
        <v>166</v>
      </c>
      <c r="H408" s="166">
        <v>2</v>
      </c>
      <c r="I408" s="167"/>
      <c r="J408" s="168">
        <f t="shared" si="125"/>
        <v>0</v>
      </c>
      <c r="K408" s="169"/>
      <c r="L408" s="170"/>
      <c r="M408" s="171" t="s">
        <v>1</v>
      </c>
      <c r="N408" s="172" t="s">
        <v>40</v>
      </c>
      <c r="P408" s="155">
        <f t="shared" si="126"/>
        <v>0</v>
      </c>
      <c r="Q408" s="155">
        <v>2.2000000000000001E-3</v>
      </c>
      <c r="R408" s="155">
        <f t="shared" si="127"/>
        <v>4.4000000000000003E-3</v>
      </c>
      <c r="S408" s="155">
        <v>0</v>
      </c>
      <c r="T408" s="156">
        <f t="shared" si="128"/>
        <v>0</v>
      </c>
      <c r="AR408" s="157" t="s">
        <v>295</v>
      </c>
      <c r="AT408" s="157" t="s">
        <v>322</v>
      </c>
      <c r="AU408" s="157" t="s">
        <v>84</v>
      </c>
      <c r="AY408" s="13" t="s">
        <v>160</v>
      </c>
      <c r="BE408" s="158">
        <f t="shared" si="129"/>
        <v>0</v>
      </c>
      <c r="BF408" s="158">
        <f t="shared" si="130"/>
        <v>0</v>
      </c>
      <c r="BG408" s="158">
        <f t="shared" si="131"/>
        <v>0</v>
      </c>
      <c r="BH408" s="158">
        <f t="shared" si="132"/>
        <v>0</v>
      </c>
      <c r="BI408" s="158">
        <f t="shared" si="133"/>
        <v>0</v>
      </c>
      <c r="BJ408" s="13" t="s">
        <v>82</v>
      </c>
      <c r="BK408" s="158">
        <f t="shared" si="134"/>
        <v>0</v>
      </c>
      <c r="BL408" s="13" t="s">
        <v>229</v>
      </c>
      <c r="BM408" s="157" t="s">
        <v>1554</v>
      </c>
    </row>
    <row r="409" spans="2:65" s="1" customFormat="1" ht="16.5" customHeight="1" x14ac:dyDescent="0.2">
      <c r="B409" s="28"/>
      <c r="C409" s="146" t="s">
        <v>1555</v>
      </c>
      <c r="D409" s="146" t="s">
        <v>163</v>
      </c>
      <c r="E409" s="147" t="s">
        <v>1556</v>
      </c>
      <c r="F409" s="148" t="s">
        <v>1557</v>
      </c>
      <c r="G409" s="149" t="s">
        <v>166</v>
      </c>
      <c r="H409" s="150">
        <v>1</v>
      </c>
      <c r="I409" s="151"/>
      <c r="J409" s="152">
        <f t="shared" si="125"/>
        <v>0</v>
      </c>
      <c r="K409" s="153"/>
      <c r="L409" s="28"/>
      <c r="M409" s="154" t="s">
        <v>1</v>
      </c>
      <c r="N409" s="115" t="s">
        <v>40</v>
      </c>
      <c r="P409" s="155">
        <f t="shared" si="126"/>
        <v>0</v>
      </c>
      <c r="Q409" s="155">
        <v>0</v>
      </c>
      <c r="R409" s="155">
        <f t="shared" si="127"/>
        <v>0</v>
      </c>
      <c r="S409" s="155">
        <v>5.0000000000000001E-4</v>
      </c>
      <c r="T409" s="156">
        <f t="shared" si="128"/>
        <v>5.0000000000000001E-4</v>
      </c>
      <c r="AR409" s="157" t="s">
        <v>229</v>
      </c>
      <c r="AT409" s="157" t="s">
        <v>163</v>
      </c>
      <c r="AU409" s="157" t="s">
        <v>84</v>
      </c>
      <c r="AY409" s="13" t="s">
        <v>160</v>
      </c>
      <c r="BE409" s="158">
        <f t="shared" si="129"/>
        <v>0</v>
      </c>
      <c r="BF409" s="158">
        <f t="shared" si="130"/>
        <v>0</v>
      </c>
      <c r="BG409" s="158">
        <f t="shared" si="131"/>
        <v>0</v>
      </c>
      <c r="BH409" s="158">
        <f t="shared" si="132"/>
        <v>0</v>
      </c>
      <c r="BI409" s="158">
        <f t="shared" si="133"/>
        <v>0</v>
      </c>
      <c r="BJ409" s="13" t="s">
        <v>82</v>
      </c>
      <c r="BK409" s="158">
        <f t="shared" si="134"/>
        <v>0</v>
      </c>
      <c r="BL409" s="13" t="s">
        <v>229</v>
      </c>
      <c r="BM409" s="157" t="s">
        <v>1558</v>
      </c>
    </row>
    <row r="410" spans="2:65" s="1" customFormat="1" ht="16.5" customHeight="1" x14ac:dyDescent="0.2">
      <c r="B410" s="28"/>
      <c r="C410" s="162" t="s">
        <v>1559</v>
      </c>
      <c r="D410" s="162" t="s">
        <v>322</v>
      </c>
      <c r="E410" s="163" t="s">
        <v>1560</v>
      </c>
      <c r="F410" s="164" t="s">
        <v>1561</v>
      </c>
      <c r="G410" s="165" t="s">
        <v>166</v>
      </c>
      <c r="H410" s="166">
        <v>1</v>
      </c>
      <c r="I410" s="167"/>
      <c r="J410" s="168">
        <f t="shared" si="125"/>
        <v>0</v>
      </c>
      <c r="K410" s="169"/>
      <c r="L410" s="170"/>
      <c r="M410" s="171" t="s">
        <v>1</v>
      </c>
      <c r="N410" s="172" t="s">
        <v>40</v>
      </c>
      <c r="P410" s="155">
        <f t="shared" si="126"/>
        <v>0</v>
      </c>
      <c r="Q410" s="155">
        <v>2.2000000000000001E-3</v>
      </c>
      <c r="R410" s="155">
        <f t="shared" si="127"/>
        <v>2.2000000000000001E-3</v>
      </c>
      <c r="S410" s="155">
        <v>0</v>
      </c>
      <c r="T410" s="156">
        <f t="shared" si="128"/>
        <v>0</v>
      </c>
      <c r="AR410" s="157" t="s">
        <v>295</v>
      </c>
      <c r="AT410" s="157" t="s">
        <v>322</v>
      </c>
      <c r="AU410" s="157" t="s">
        <v>84</v>
      </c>
      <c r="AY410" s="13" t="s">
        <v>160</v>
      </c>
      <c r="BE410" s="158">
        <f t="shared" si="129"/>
        <v>0</v>
      </c>
      <c r="BF410" s="158">
        <f t="shared" si="130"/>
        <v>0</v>
      </c>
      <c r="BG410" s="158">
        <f t="shared" si="131"/>
        <v>0</v>
      </c>
      <c r="BH410" s="158">
        <f t="shared" si="132"/>
        <v>0</v>
      </c>
      <c r="BI410" s="158">
        <f t="shared" si="133"/>
        <v>0</v>
      </c>
      <c r="BJ410" s="13" t="s">
        <v>82</v>
      </c>
      <c r="BK410" s="158">
        <f t="shared" si="134"/>
        <v>0</v>
      </c>
      <c r="BL410" s="13" t="s">
        <v>229</v>
      </c>
      <c r="BM410" s="157" t="s">
        <v>1562</v>
      </c>
    </row>
    <row r="411" spans="2:65" s="1" customFormat="1" ht="24.15" customHeight="1" x14ac:dyDescent="0.2">
      <c r="B411" s="28"/>
      <c r="C411" s="146" t="s">
        <v>1563</v>
      </c>
      <c r="D411" s="146" t="s">
        <v>163</v>
      </c>
      <c r="E411" s="147" t="s">
        <v>452</v>
      </c>
      <c r="F411" s="148" t="s">
        <v>453</v>
      </c>
      <c r="G411" s="149" t="s">
        <v>166</v>
      </c>
      <c r="H411" s="150">
        <v>13</v>
      </c>
      <c r="I411" s="151"/>
      <c r="J411" s="152">
        <f t="shared" si="125"/>
        <v>0</v>
      </c>
      <c r="K411" s="153"/>
      <c r="L411" s="28"/>
      <c r="M411" s="154" t="s">
        <v>1</v>
      </c>
      <c r="N411" s="115" t="s">
        <v>40</v>
      </c>
      <c r="P411" s="155">
        <f t="shared" si="126"/>
        <v>0</v>
      </c>
      <c r="Q411" s="155">
        <v>4.7281249999999998E-4</v>
      </c>
      <c r="R411" s="155">
        <f t="shared" si="127"/>
        <v>6.1465625000000001E-3</v>
      </c>
      <c r="S411" s="155">
        <v>0</v>
      </c>
      <c r="T411" s="156">
        <f t="shared" si="128"/>
        <v>0</v>
      </c>
      <c r="AR411" s="157" t="s">
        <v>229</v>
      </c>
      <c r="AT411" s="157" t="s">
        <v>163</v>
      </c>
      <c r="AU411" s="157" t="s">
        <v>84</v>
      </c>
      <c r="AY411" s="13" t="s">
        <v>160</v>
      </c>
      <c r="BE411" s="158">
        <f t="shared" si="129"/>
        <v>0</v>
      </c>
      <c r="BF411" s="158">
        <f t="shared" si="130"/>
        <v>0</v>
      </c>
      <c r="BG411" s="158">
        <f t="shared" si="131"/>
        <v>0</v>
      </c>
      <c r="BH411" s="158">
        <f t="shared" si="132"/>
        <v>0</v>
      </c>
      <c r="BI411" s="158">
        <f t="shared" si="133"/>
        <v>0</v>
      </c>
      <c r="BJ411" s="13" t="s">
        <v>82</v>
      </c>
      <c r="BK411" s="158">
        <f t="shared" si="134"/>
        <v>0</v>
      </c>
      <c r="BL411" s="13" t="s">
        <v>229</v>
      </c>
      <c r="BM411" s="157" t="s">
        <v>1564</v>
      </c>
    </row>
    <row r="412" spans="2:65" s="1" customFormat="1" ht="37.75" customHeight="1" x14ac:dyDescent="0.2">
      <c r="B412" s="28"/>
      <c r="C412" s="162" t="s">
        <v>1565</v>
      </c>
      <c r="D412" s="162" t="s">
        <v>322</v>
      </c>
      <c r="E412" s="163" t="s">
        <v>456</v>
      </c>
      <c r="F412" s="164" t="s">
        <v>457</v>
      </c>
      <c r="G412" s="165" t="s">
        <v>166</v>
      </c>
      <c r="H412" s="166">
        <v>13</v>
      </c>
      <c r="I412" s="167"/>
      <c r="J412" s="168">
        <f t="shared" si="125"/>
        <v>0</v>
      </c>
      <c r="K412" s="169"/>
      <c r="L412" s="170"/>
      <c r="M412" s="171" t="s">
        <v>1</v>
      </c>
      <c r="N412" s="172" t="s">
        <v>40</v>
      </c>
      <c r="P412" s="155">
        <f t="shared" si="126"/>
        <v>0</v>
      </c>
      <c r="Q412" s="155">
        <v>1.6E-2</v>
      </c>
      <c r="R412" s="155">
        <f t="shared" si="127"/>
        <v>0.20800000000000002</v>
      </c>
      <c r="S412" s="155">
        <v>0</v>
      </c>
      <c r="T412" s="156">
        <f t="shared" si="128"/>
        <v>0</v>
      </c>
      <c r="AR412" s="157" t="s">
        <v>295</v>
      </c>
      <c r="AT412" s="157" t="s">
        <v>322</v>
      </c>
      <c r="AU412" s="157" t="s">
        <v>84</v>
      </c>
      <c r="AY412" s="13" t="s">
        <v>160</v>
      </c>
      <c r="BE412" s="158">
        <f t="shared" si="129"/>
        <v>0</v>
      </c>
      <c r="BF412" s="158">
        <f t="shared" si="130"/>
        <v>0</v>
      </c>
      <c r="BG412" s="158">
        <f t="shared" si="131"/>
        <v>0</v>
      </c>
      <c r="BH412" s="158">
        <f t="shared" si="132"/>
        <v>0</v>
      </c>
      <c r="BI412" s="158">
        <f t="shared" si="133"/>
        <v>0</v>
      </c>
      <c r="BJ412" s="13" t="s">
        <v>82</v>
      </c>
      <c r="BK412" s="158">
        <f t="shared" si="134"/>
        <v>0</v>
      </c>
      <c r="BL412" s="13" t="s">
        <v>229</v>
      </c>
      <c r="BM412" s="157" t="s">
        <v>1566</v>
      </c>
    </row>
    <row r="413" spans="2:65" s="1" customFormat="1" ht="24.15" customHeight="1" x14ac:dyDescent="0.2">
      <c r="B413" s="28"/>
      <c r="C413" s="146" t="s">
        <v>1567</v>
      </c>
      <c r="D413" s="146" t="s">
        <v>163</v>
      </c>
      <c r="E413" s="147" t="s">
        <v>1568</v>
      </c>
      <c r="F413" s="148" t="s">
        <v>1569</v>
      </c>
      <c r="G413" s="149" t="s">
        <v>166</v>
      </c>
      <c r="H413" s="150">
        <v>30</v>
      </c>
      <c r="I413" s="151"/>
      <c r="J413" s="152">
        <f t="shared" si="125"/>
        <v>0</v>
      </c>
      <c r="K413" s="153"/>
      <c r="L413" s="28"/>
      <c r="M413" s="154" t="s">
        <v>1</v>
      </c>
      <c r="N413" s="115" t="s">
        <v>40</v>
      </c>
      <c r="P413" s="155">
        <f t="shared" si="126"/>
        <v>0</v>
      </c>
      <c r="Q413" s="155">
        <v>0</v>
      </c>
      <c r="R413" s="155">
        <f t="shared" si="127"/>
        <v>0</v>
      </c>
      <c r="S413" s="155">
        <v>0</v>
      </c>
      <c r="T413" s="156">
        <f t="shared" si="128"/>
        <v>0</v>
      </c>
      <c r="AR413" s="157" t="s">
        <v>229</v>
      </c>
      <c r="AT413" s="157" t="s">
        <v>163</v>
      </c>
      <c r="AU413" s="157" t="s">
        <v>84</v>
      </c>
      <c r="AY413" s="13" t="s">
        <v>160</v>
      </c>
      <c r="BE413" s="158">
        <f t="shared" si="129"/>
        <v>0</v>
      </c>
      <c r="BF413" s="158">
        <f t="shared" si="130"/>
        <v>0</v>
      </c>
      <c r="BG413" s="158">
        <f t="shared" si="131"/>
        <v>0</v>
      </c>
      <c r="BH413" s="158">
        <f t="shared" si="132"/>
        <v>0</v>
      </c>
      <c r="BI413" s="158">
        <f t="shared" si="133"/>
        <v>0</v>
      </c>
      <c r="BJ413" s="13" t="s">
        <v>82</v>
      </c>
      <c r="BK413" s="158">
        <f t="shared" si="134"/>
        <v>0</v>
      </c>
      <c r="BL413" s="13" t="s">
        <v>229</v>
      </c>
      <c r="BM413" s="157" t="s">
        <v>1570</v>
      </c>
    </row>
    <row r="414" spans="2:65" s="1" customFormat="1" ht="24.15" customHeight="1" x14ac:dyDescent="0.2">
      <c r="B414" s="28"/>
      <c r="C414" s="162" t="s">
        <v>1571</v>
      </c>
      <c r="D414" s="162" t="s">
        <v>322</v>
      </c>
      <c r="E414" s="163" t="s">
        <v>1572</v>
      </c>
      <c r="F414" s="164" t="s">
        <v>1573</v>
      </c>
      <c r="G414" s="165" t="s">
        <v>492</v>
      </c>
      <c r="H414" s="166">
        <v>41.844999999999999</v>
      </c>
      <c r="I414" s="167"/>
      <c r="J414" s="168">
        <f t="shared" si="125"/>
        <v>0</v>
      </c>
      <c r="K414" s="169"/>
      <c r="L414" s="170"/>
      <c r="M414" s="171" t="s">
        <v>1</v>
      </c>
      <c r="N414" s="172" t="s">
        <v>40</v>
      </c>
      <c r="P414" s="155">
        <f t="shared" si="126"/>
        <v>0</v>
      </c>
      <c r="Q414" s="155">
        <v>7.0000000000000001E-3</v>
      </c>
      <c r="R414" s="155">
        <f t="shared" si="127"/>
        <v>0.29291499999999998</v>
      </c>
      <c r="S414" s="155">
        <v>0</v>
      </c>
      <c r="T414" s="156">
        <f t="shared" si="128"/>
        <v>0</v>
      </c>
      <c r="AR414" s="157" t="s">
        <v>295</v>
      </c>
      <c r="AT414" s="157" t="s">
        <v>322</v>
      </c>
      <c r="AU414" s="157" t="s">
        <v>84</v>
      </c>
      <c r="AY414" s="13" t="s">
        <v>160</v>
      </c>
      <c r="BE414" s="158">
        <f t="shared" si="129"/>
        <v>0</v>
      </c>
      <c r="BF414" s="158">
        <f t="shared" si="130"/>
        <v>0</v>
      </c>
      <c r="BG414" s="158">
        <f t="shared" si="131"/>
        <v>0</v>
      </c>
      <c r="BH414" s="158">
        <f t="shared" si="132"/>
        <v>0</v>
      </c>
      <c r="BI414" s="158">
        <f t="shared" si="133"/>
        <v>0</v>
      </c>
      <c r="BJ414" s="13" t="s">
        <v>82</v>
      </c>
      <c r="BK414" s="158">
        <f t="shared" si="134"/>
        <v>0</v>
      </c>
      <c r="BL414" s="13" t="s">
        <v>229</v>
      </c>
      <c r="BM414" s="157" t="s">
        <v>1574</v>
      </c>
    </row>
    <row r="415" spans="2:65" s="1" customFormat="1" ht="24.15" customHeight="1" x14ac:dyDescent="0.2">
      <c r="B415" s="28"/>
      <c r="C415" s="162" t="s">
        <v>1575</v>
      </c>
      <c r="D415" s="162" t="s">
        <v>322</v>
      </c>
      <c r="E415" s="163" t="s">
        <v>1576</v>
      </c>
      <c r="F415" s="164" t="s">
        <v>1577</v>
      </c>
      <c r="G415" s="165" t="s">
        <v>166</v>
      </c>
      <c r="H415" s="166">
        <v>60</v>
      </c>
      <c r="I415" s="167"/>
      <c r="J415" s="168">
        <f t="shared" si="125"/>
        <v>0</v>
      </c>
      <c r="K415" s="169"/>
      <c r="L415" s="170"/>
      <c r="M415" s="171" t="s">
        <v>1</v>
      </c>
      <c r="N415" s="172" t="s">
        <v>40</v>
      </c>
      <c r="P415" s="155">
        <f t="shared" si="126"/>
        <v>0</v>
      </c>
      <c r="Q415" s="155">
        <v>6.0000000000000002E-5</v>
      </c>
      <c r="R415" s="155">
        <f t="shared" si="127"/>
        <v>3.5999999999999999E-3</v>
      </c>
      <c r="S415" s="155">
        <v>0</v>
      </c>
      <c r="T415" s="156">
        <f t="shared" si="128"/>
        <v>0</v>
      </c>
      <c r="AR415" s="157" t="s">
        <v>295</v>
      </c>
      <c r="AT415" s="157" t="s">
        <v>322</v>
      </c>
      <c r="AU415" s="157" t="s">
        <v>84</v>
      </c>
      <c r="AY415" s="13" t="s">
        <v>160</v>
      </c>
      <c r="BE415" s="158">
        <f t="shared" si="129"/>
        <v>0</v>
      </c>
      <c r="BF415" s="158">
        <f t="shared" si="130"/>
        <v>0</v>
      </c>
      <c r="BG415" s="158">
        <f t="shared" si="131"/>
        <v>0</v>
      </c>
      <c r="BH415" s="158">
        <f t="shared" si="132"/>
        <v>0</v>
      </c>
      <c r="BI415" s="158">
        <f t="shared" si="133"/>
        <v>0</v>
      </c>
      <c r="BJ415" s="13" t="s">
        <v>82</v>
      </c>
      <c r="BK415" s="158">
        <f t="shared" si="134"/>
        <v>0</v>
      </c>
      <c r="BL415" s="13" t="s">
        <v>229</v>
      </c>
      <c r="BM415" s="157" t="s">
        <v>1578</v>
      </c>
    </row>
    <row r="416" spans="2:65" s="1" customFormat="1" ht="24.15" customHeight="1" x14ac:dyDescent="0.2">
      <c r="B416" s="28"/>
      <c r="C416" s="146" t="s">
        <v>1579</v>
      </c>
      <c r="D416" s="146" t="s">
        <v>163</v>
      </c>
      <c r="E416" s="147" t="s">
        <v>1580</v>
      </c>
      <c r="F416" s="148" t="s">
        <v>1581</v>
      </c>
      <c r="G416" s="149" t="s">
        <v>166</v>
      </c>
      <c r="H416" s="150">
        <v>3</v>
      </c>
      <c r="I416" s="151"/>
      <c r="J416" s="152">
        <f t="shared" si="125"/>
        <v>0</v>
      </c>
      <c r="K416" s="153"/>
      <c r="L416" s="28"/>
      <c r="M416" s="154" t="s">
        <v>1</v>
      </c>
      <c r="N416" s="115" t="s">
        <v>40</v>
      </c>
      <c r="P416" s="155">
        <f t="shared" si="126"/>
        <v>0</v>
      </c>
      <c r="Q416" s="155">
        <v>0</v>
      </c>
      <c r="R416" s="155">
        <f t="shared" si="127"/>
        <v>0</v>
      </c>
      <c r="S416" s="155">
        <v>0</v>
      </c>
      <c r="T416" s="156">
        <f t="shared" si="128"/>
        <v>0</v>
      </c>
      <c r="AR416" s="157" t="s">
        <v>229</v>
      </c>
      <c r="AT416" s="157" t="s">
        <v>163</v>
      </c>
      <c r="AU416" s="157" t="s">
        <v>84</v>
      </c>
      <c r="AY416" s="13" t="s">
        <v>160</v>
      </c>
      <c r="BE416" s="158">
        <f t="shared" si="129"/>
        <v>0</v>
      </c>
      <c r="BF416" s="158">
        <f t="shared" si="130"/>
        <v>0</v>
      </c>
      <c r="BG416" s="158">
        <f t="shared" si="131"/>
        <v>0</v>
      </c>
      <c r="BH416" s="158">
        <f t="shared" si="132"/>
        <v>0</v>
      </c>
      <c r="BI416" s="158">
        <f t="shared" si="133"/>
        <v>0</v>
      </c>
      <c r="BJ416" s="13" t="s">
        <v>82</v>
      </c>
      <c r="BK416" s="158">
        <f t="shared" si="134"/>
        <v>0</v>
      </c>
      <c r="BL416" s="13" t="s">
        <v>229</v>
      </c>
      <c r="BM416" s="157" t="s">
        <v>1582</v>
      </c>
    </row>
    <row r="417" spans="2:65" s="1" customFormat="1" ht="24.15" customHeight="1" x14ac:dyDescent="0.2">
      <c r="B417" s="28"/>
      <c r="C417" s="162" t="s">
        <v>1583</v>
      </c>
      <c r="D417" s="162" t="s">
        <v>322</v>
      </c>
      <c r="E417" s="163" t="s">
        <v>1584</v>
      </c>
      <c r="F417" s="164" t="s">
        <v>1585</v>
      </c>
      <c r="G417" s="165" t="s">
        <v>166</v>
      </c>
      <c r="H417" s="166">
        <v>3</v>
      </c>
      <c r="I417" s="167"/>
      <c r="J417" s="168">
        <f t="shared" si="125"/>
        <v>0</v>
      </c>
      <c r="K417" s="169"/>
      <c r="L417" s="170"/>
      <c r="M417" s="171" t="s">
        <v>1</v>
      </c>
      <c r="N417" s="172" t="s">
        <v>40</v>
      </c>
      <c r="P417" s="155">
        <f t="shared" si="126"/>
        <v>0</v>
      </c>
      <c r="Q417" s="155">
        <v>1.8500000000000001E-3</v>
      </c>
      <c r="R417" s="155">
        <f t="shared" si="127"/>
        <v>5.5500000000000002E-3</v>
      </c>
      <c r="S417" s="155">
        <v>0</v>
      </c>
      <c r="T417" s="156">
        <f t="shared" si="128"/>
        <v>0</v>
      </c>
      <c r="AR417" s="157" t="s">
        <v>295</v>
      </c>
      <c r="AT417" s="157" t="s">
        <v>322</v>
      </c>
      <c r="AU417" s="157" t="s">
        <v>84</v>
      </c>
      <c r="AY417" s="13" t="s">
        <v>160</v>
      </c>
      <c r="BE417" s="158">
        <f t="shared" si="129"/>
        <v>0</v>
      </c>
      <c r="BF417" s="158">
        <f t="shared" si="130"/>
        <v>0</v>
      </c>
      <c r="BG417" s="158">
        <f t="shared" si="131"/>
        <v>0</v>
      </c>
      <c r="BH417" s="158">
        <f t="shared" si="132"/>
        <v>0</v>
      </c>
      <c r="BI417" s="158">
        <f t="shared" si="133"/>
        <v>0</v>
      </c>
      <c r="BJ417" s="13" t="s">
        <v>82</v>
      </c>
      <c r="BK417" s="158">
        <f t="shared" si="134"/>
        <v>0</v>
      </c>
      <c r="BL417" s="13" t="s">
        <v>229</v>
      </c>
      <c r="BM417" s="157" t="s">
        <v>1586</v>
      </c>
    </row>
    <row r="418" spans="2:65" s="1" customFormat="1" ht="24.15" customHeight="1" x14ac:dyDescent="0.2">
      <c r="B418" s="28"/>
      <c r="C418" s="146" t="s">
        <v>1587</v>
      </c>
      <c r="D418" s="146" t="s">
        <v>163</v>
      </c>
      <c r="E418" s="147" t="s">
        <v>1588</v>
      </c>
      <c r="F418" s="148" t="s">
        <v>1589</v>
      </c>
      <c r="G418" s="149" t="s">
        <v>218</v>
      </c>
      <c r="H418" s="150">
        <v>1.06</v>
      </c>
      <c r="I418" s="151"/>
      <c r="J418" s="152">
        <f t="shared" si="125"/>
        <v>0</v>
      </c>
      <c r="K418" s="153"/>
      <c r="L418" s="28"/>
      <c r="M418" s="154" t="s">
        <v>1</v>
      </c>
      <c r="N418" s="115" t="s">
        <v>40</v>
      </c>
      <c r="P418" s="155">
        <f t="shared" si="126"/>
        <v>0</v>
      </c>
      <c r="Q418" s="155">
        <v>0</v>
      </c>
      <c r="R418" s="155">
        <f t="shared" si="127"/>
        <v>0</v>
      </c>
      <c r="S418" s="155">
        <v>0</v>
      </c>
      <c r="T418" s="156">
        <f t="shared" si="128"/>
        <v>0</v>
      </c>
      <c r="AR418" s="157" t="s">
        <v>229</v>
      </c>
      <c r="AT418" s="157" t="s">
        <v>163</v>
      </c>
      <c r="AU418" s="157" t="s">
        <v>84</v>
      </c>
      <c r="AY418" s="13" t="s">
        <v>160</v>
      </c>
      <c r="BE418" s="158">
        <f t="shared" si="129"/>
        <v>0</v>
      </c>
      <c r="BF418" s="158">
        <f t="shared" si="130"/>
        <v>0</v>
      </c>
      <c r="BG418" s="158">
        <f t="shared" si="131"/>
        <v>0</v>
      </c>
      <c r="BH418" s="158">
        <f t="shared" si="132"/>
        <v>0</v>
      </c>
      <c r="BI418" s="158">
        <f t="shared" si="133"/>
        <v>0</v>
      </c>
      <c r="BJ418" s="13" t="s">
        <v>82</v>
      </c>
      <c r="BK418" s="158">
        <f t="shared" si="134"/>
        <v>0</v>
      </c>
      <c r="BL418" s="13" t="s">
        <v>229</v>
      </c>
      <c r="BM418" s="157" t="s">
        <v>1590</v>
      </c>
    </row>
    <row r="419" spans="2:65" s="1" customFormat="1" ht="24.15" customHeight="1" x14ac:dyDescent="0.2">
      <c r="B419" s="28"/>
      <c r="C419" s="146" t="s">
        <v>1591</v>
      </c>
      <c r="D419" s="146" t="s">
        <v>163</v>
      </c>
      <c r="E419" s="147" t="s">
        <v>472</v>
      </c>
      <c r="F419" s="148" t="s">
        <v>473</v>
      </c>
      <c r="G419" s="149" t="s">
        <v>218</v>
      </c>
      <c r="H419" s="150">
        <v>1.06</v>
      </c>
      <c r="I419" s="151"/>
      <c r="J419" s="152">
        <f t="shared" si="125"/>
        <v>0</v>
      </c>
      <c r="K419" s="153"/>
      <c r="L419" s="28"/>
      <c r="M419" s="154" t="s">
        <v>1</v>
      </c>
      <c r="N419" s="115" t="s">
        <v>40</v>
      </c>
      <c r="P419" s="155">
        <f t="shared" si="126"/>
        <v>0</v>
      </c>
      <c r="Q419" s="155">
        <v>0</v>
      </c>
      <c r="R419" s="155">
        <f t="shared" si="127"/>
        <v>0</v>
      </c>
      <c r="S419" s="155">
        <v>0</v>
      </c>
      <c r="T419" s="156">
        <f t="shared" si="128"/>
        <v>0</v>
      </c>
      <c r="AR419" s="157" t="s">
        <v>229</v>
      </c>
      <c r="AT419" s="157" t="s">
        <v>163</v>
      </c>
      <c r="AU419" s="157" t="s">
        <v>84</v>
      </c>
      <c r="AY419" s="13" t="s">
        <v>160</v>
      </c>
      <c r="BE419" s="158">
        <f t="shared" si="129"/>
        <v>0</v>
      </c>
      <c r="BF419" s="158">
        <f t="shared" si="130"/>
        <v>0</v>
      </c>
      <c r="BG419" s="158">
        <f t="shared" si="131"/>
        <v>0</v>
      </c>
      <c r="BH419" s="158">
        <f t="shared" si="132"/>
        <v>0</v>
      </c>
      <c r="BI419" s="158">
        <f t="shared" si="133"/>
        <v>0</v>
      </c>
      <c r="BJ419" s="13" t="s">
        <v>82</v>
      </c>
      <c r="BK419" s="158">
        <f t="shared" si="134"/>
        <v>0</v>
      </c>
      <c r="BL419" s="13" t="s">
        <v>229</v>
      </c>
      <c r="BM419" s="157" t="s">
        <v>1592</v>
      </c>
    </row>
    <row r="420" spans="2:65" s="1" customFormat="1" ht="16.5" customHeight="1" x14ac:dyDescent="0.2">
      <c r="B420" s="28"/>
      <c r="C420" s="146" t="s">
        <v>1593</v>
      </c>
      <c r="D420" s="146" t="s">
        <v>163</v>
      </c>
      <c r="E420" s="147" t="s">
        <v>1594</v>
      </c>
      <c r="F420" s="148" t="s">
        <v>1595</v>
      </c>
      <c r="G420" s="149" t="s">
        <v>171</v>
      </c>
      <c r="H420" s="150">
        <v>52.106000000000002</v>
      </c>
      <c r="I420" s="151"/>
      <c r="J420" s="152">
        <f t="shared" si="125"/>
        <v>0</v>
      </c>
      <c r="K420" s="153"/>
      <c r="L420" s="28"/>
      <c r="M420" s="154" t="s">
        <v>1</v>
      </c>
      <c r="N420" s="115" t="s">
        <v>40</v>
      </c>
      <c r="P420" s="155">
        <f t="shared" si="126"/>
        <v>0</v>
      </c>
      <c r="Q420" s="155">
        <v>0</v>
      </c>
      <c r="R420" s="155">
        <f t="shared" si="127"/>
        <v>0</v>
      </c>
      <c r="S420" s="155">
        <v>0</v>
      </c>
      <c r="T420" s="156">
        <f t="shared" si="128"/>
        <v>0</v>
      </c>
      <c r="AR420" s="157" t="s">
        <v>229</v>
      </c>
      <c r="AT420" s="157" t="s">
        <v>163</v>
      </c>
      <c r="AU420" s="157" t="s">
        <v>84</v>
      </c>
      <c r="AY420" s="13" t="s">
        <v>160</v>
      </c>
      <c r="BE420" s="158">
        <f t="shared" si="129"/>
        <v>0</v>
      </c>
      <c r="BF420" s="158">
        <f t="shared" si="130"/>
        <v>0</v>
      </c>
      <c r="BG420" s="158">
        <f t="shared" si="131"/>
        <v>0</v>
      </c>
      <c r="BH420" s="158">
        <f t="shared" si="132"/>
        <v>0</v>
      </c>
      <c r="BI420" s="158">
        <f t="shared" si="133"/>
        <v>0</v>
      </c>
      <c r="BJ420" s="13" t="s">
        <v>82</v>
      </c>
      <c r="BK420" s="158">
        <f t="shared" si="134"/>
        <v>0</v>
      </c>
      <c r="BL420" s="13" t="s">
        <v>229</v>
      </c>
      <c r="BM420" s="157" t="s">
        <v>1596</v>
      </c>
    </row>
    <row r="421" spans="2:65" s="1" customFormat="1" ht="16.5" customHeight="1" x14ac:dyDescent="0.2">
      <c r="B421" s="28"/>
      <c r="C421" s="146" t="s">
        <v>1597</v>
      </c>
      <c r="D421" s="146" t="s">
        <v>163</v>
      </c>
      <c r="E421" s="147" t="s">
        <v>1598</v>
      </c>
      <c r="F421" s="148" t="s">
        <v>1599</v>
      </c>
      <c r="G421" s="149" t="s">
        <v>171</v>
      </c>
      <c r="H421" s="150">
        <v>13.23</v>
      </c>
      <c r="I421" s="151"/>
      <c r="J421" s="152">
        <f t="shared" si="125"/>
        <v>0</v>
      </c>
      <c r="K421" s="153"/>
      <c r="L421" s="28"/>
      <c r="M421" s="154" t="s">
        <v>1</v>
      </c>
      <c r="N421" s="115" t="s">
        <v>40</v>
      </c>
      <c r="P421" s="155">
        <f t="shared" si="126"/>
        <v>0</v>
      </c>
      <c r="Q421" s="155">
        <v>0</v>
      </c>
      <c r="R421" s="155">
        <f t="shared" si="127"/>
        <v>0</v>
      </c>
      <c r="S421" s="155">
        <v>0</v>
      </c>
      <c r="T421" s="156">
        <f t="shared" si="128"/>
        <v>0</v>
      </c>
      <c r="AR421" s="157" t="s">
        <v>229</v>
      </c>
      <c r="AT421" s="157" t="s">
        <v>163</v>
      </c>
      <c r="AU421" s="157" t="s">
        <v>84</v>
      </c>
      <c r="AY421" s="13" t="s">
        <v>160</v>
      </c>
      <c r="BE421" s="158">
        <f t="shared" si="129"/>
        <v>0</v>
      </c>
      <c r="BF421" s="158">
        <f t="shared" si="130"/>
        <v>0</v>
      </c>
      <c r="BG421" s="158">
        <f t="shared" si="131"/>
        <v>0</v>
      </c>
      <c r="BH421" s="158">
        <f t="shared" si="132"/>
        <v>0</v>
      </c>
      <c r="BI421" s="158">
        <f t="shared" si="133"/>
        <v>0</v>
      </c>
      <c r="BJ421" s="13" t="s">
        <v>82</v>
      </c>
      <c r="BK421" s="158">
        <f t="shared" si="134"/>
        <v>0</v>
      </c>
      <c r="BL421" s="13" t="s">
        <v>229</v>
      </c>
      <c r="BM421" s="157" t="s">
        <v>1600</v>
      </c>
    </row>
    <row r="422" spans="2:65" s="11" customFormat="1" ht="22.75" customHeight="1" x14ac:dyDescent="0.25">
      <c r="B422" s="134"/>
      <c r="D422" s="135" t="s">
        <v>74</v>
      </c>
      <c r="E422" s="144" t="s">
        <v>1601</v>
      </c>
      <c r="F422" s="144" t="s">
        <v>1602</v>
      </c>
      <c r="I422" s="137"/>
      <c r="J422" s="145">
        <f>BK422</f>
        <v>0</v>
      </c>
      <c r="L422" s="134"/>
      <c r="M422" s="139"/>
      <c r="P422" s="140">
        <f>SUM(P423:P432)</f>
        <v>0</v>
      </c>
      <c r="R422" s="140">
        <f>SUM(R423:R432)</f>
        <v>7.029131999999999E-2</v>
      </c>
      <c r="T422" s="141">
        <f>SUM(T423:T432)</f>
        <v>0</v>
      </c>
      <c r="AR422" s="135" t="s">
        <v>84</v>
      </c>
      <c r="AT422" s="142" t="s">
        <v>74</v>
      </c>
      <c r="AU422" s="142" t="s">
        <v>82</v>
      </c>
      <c r="AY422" s="135" t="s">
        <v>160</v>
      </c>
      <c r="BK422" s="143">
        <f>SUM(BK423:BK432)</f>
        <v>0</v>
      </c>
    </row>
    <row r="423" spans="2:65" s="1" customFormat="1" ht="24.15" customHeight="1" x14ac:dyDescent="0.2">
      <c r="B423" s="28"/>
      <c r="C423" s="146" t="s">
        <v>1603</v>
      </c>
      <c r="D423" s="146" t="s">
        <v>163</v>
      </c>
      <c r="E423" s="147" t="s">
        <v>1604</v>
      </c>
      <c r="F423" s="148" t="s">
        <v>1605</v>
      </c>
      <c r="G423" s="149" t="s">
        <v>492</v>
      </c>
      <c r="H423" s="150">
        <v>11.67</v>
      </c>
      <c r="I423" s="151"/>
      <c r="J423" s="152">
        <f t="shared" ref="J423:J432" si="135">ROUND(I423*H423,2)</f>
        <v>0</v>
      </c>
      <c r="K423" s="153"/>
      <c r="L423" s="28"/>
      <c r="M423" s="154" t="s">
        <v>1</v>
      </c>
      <c r="N423" s="115" t="s">
        <v>40</v>
      </c>
      <c r="P423" s="155">
        <f t="shared" ref="P423:P432" si="136">O423*H423</f>
        <v>0</v>
      </c>
      <c r="Q423" s="155">
        <v>3.9599999999999998E-4</v>
      </c>
      <c r="R423" s="155">
        <f t="shared" ref="R423:R432" si="137">Q423*H423</f>
        <v>4.6213199999999999E-3</v>
      </c>
      <c r="S423" s="155">
        <v>0</v>
      </c>
      <c r="T423" s="156">
        <f t="shared" ref="T423:T432" si="138">S423*H423</f>
        <v>0</v>
      </c>
      <c r="AR423" s="157" t="s">
        <v>229</v>
      </c>
      <c r="AT423" s="157" t="s">
        <v>163</v>
      </c>
      <c r="AU423" s="157" t="s">
        <v>84</v>
      </c>
      <c r="AY423" s="13" t="s">
        <v>160</v>
      </c>
      <c r="BE423" s="158">
        <f t="shared" ref="BE423:BE432" si="139">IF(N423="základní",J423,0)</f>
        <v>0</v>
      </c>
      <c r="BF423" s="158">
        <f t="shared" ref="BF423:BF432" si="140">IF(N423="snížená",J423,0)</f>
        <v>0</v>
      </c>
      <c r="BG423" s="158">
        <f t="shared" ref="BG423:BG432" si="141">IF(N423="zákl. přenesená",J423,0)</f>
        <v>0</v>
      </c>
      <c r="BH423" s="158">
        <f t="shared" ref="BH423:BH432" si="142">IF(N423="sníž. přenesená",J423,0)</f>
        <v>0</v>
      </c>
      <c r="BI423" s="158">
        <f t="shared" ref="BI423:BI432" si="143">IF(N423="nulová",J423,0)</f>
        <v>0</v>
      </c>
      <c r="BJ423" s="13" t="s">
        <v>82</v>
      </c>
      <c r="BK423" s="158">
        <f t="shared" ref="BK423:BK432" si="144">ROUND(I423*H423,2)</f>
        <v>0</v>
      </c>
      <c r="BL423" s="13" t="s">
        <v>229</v>
      </c>
      <c r="BM423" s="157" t="s">
        <v>1606</v>
      </c>
    </row>
    <row r="424" spans="2:65" s="1" customFormat="1" ht="24.15" customHeight="1" x14ac:dyDescent="0.2">
      <c r="B424" s="28"/>
      <c r="C424" s="162" t="s">
        <v>1607</v>
      </c>
      <c r="D424" s="162" t="s">
        <v>322</v>
      </c>
      <c r="E424" s="163" t="s">
        <v>1608</v>
      </c>
      <c r="F424" s="164" t="s">
        <v>1609</v>
      </c>
      <c r="G424" s="165" t="s">
        <v>492</v>
      </c>
      <c r="H424" s="166">
        <v>11.67</v>
      </c>
      <c r="I424" s="167"/>
      <c r="J424" s="168">
        <f t="shared" si="135"/>
        <v>0</v>
      </c>
      <c r="K424" s="169"/>
      <c r="L424" s="170"/>
      <c r="M424" s="171" t="s">
        <v>1</v>
      </c>
      <c r="N424" s="172" t="s">
        <v>40</v>
      </c>
      <c r="P424" s="155">
        <f t="shared" si="136"/>
        <v>0</v>
      </c>
      <c r="Q424" s="155">
        <v>0</v>
      </c>
      <c r="R424" s="155">
        <f t="shared" si="137"/>
        <v>0</v>
      </c>
      <c r="S424" s="155">
        <v>0</v>
      </c>
      <c r="T424" s="156">
        <f t="shared" si="138"/>
        <v>0</v>
      </c>
      <c r="AR424" s="157" t="s">
        <v>295</v>
      </c>
      <c r="AT424" s="157" t="s">
        <v>322</v>
      </c>
      <c r="AU424" s="157" t="s">
        <v>84</v>
      </c>
      <c r="AY424" s="13" t="s">
        <v>160</v>
      </c>
      <c r="BE424" s="158">
        <f t="shared" si="139"/>
        <v>0</v>
      </c>
      <c r="BF424" s="158">
        <f t="shared" si="140"/>
        <v>0</v>
      </c>
      <c r="BG424" s="158">
        <f t="shared" si="141"/>
        <v>0</v>
      </c>
      <c r="BH424" s="158">
        <f t="shared" si="142"/>
        <v>0</v>
      </c>
      <c r="BI424" s="158">
        <f t="shared" si="143"/>
        <v>0</v>
      </c>
      <c r="BJ424" s="13" t="s">
        <v>82</v>
      </c>
      <c r="BK424" s="158">
        <f t="shared" si="144"/>
        <v>0</v>
      </c>
      <c r="BL424" s="13" t="s">
        <v>229</v>
      </c>
      <c r="BM424" s="157" t="s">
        <v>1610</v>
      </c>
    </row>
    <row r="425" spans="2:65" s="1" customFormat="1" ht="24.15" customHeight="1" x14ac:dyDescent="0.2">
      <c r="B425" s="28"/>
      <c r="C425" s="146" t="s">
        <v>1611</v>
      </c>
      <c r="D425" s="146" t="s">
        <v>163</v>
      </c>
      <c r="E425" s="147" t="s">
        <v>1612</v>
      </c>
      <c r="F425" s="148" t="s">
        <v>1613</v>
      </c>
      <c r="G425" s="149" t="s">
        <v>492</v>
      </c>
      <c r="H425" s="150">
        <v>5</v>
      </c>
      <c r="I425" s="151"/>
      <c r="J425" s="152">
        <f t="shared" si="135"/>
        <v>0</v>
      </c>
      <c r="K425" s="153"/>
      <c r="L425" s="28"/>
      <c r="M425" s="154" t="s">
        <v>1</v>
      </c>
      <c r="N425" s="115" t="s">
        <v>40</v>
      </c>
      <c r="P425" s="155">
        <f t="shared" si="136"/>
        <v>0</v>
      </c>
      <c r="Q425" s="155">
        <v>0</v>
      </c>
      <c r="R425" s="155">
        <f t="shared" si="137"/>
        <v>0</v>
      </c>
      <c r="S425" s="155">
        <v>0</v>
      </c>
      <c r="T425" s="156">
        <f t="shared" si="138"/>
        <v>0</v>
      </c>
      <c r="AR425" s="157" t="s">
        <v>229</v>
      </c>
      <c r="AT425" s="157" t="s">
        <v>163</v>
      </c>
      <c r="AU425" s="157" t="s">
        <v>84</v>
      </c>
      <c r="AY425" s="13" t="s">
        <v>160</v>
      </c>
      <c r="BE425" s="158">
        <f t="shared" si="139"/>
        <v>0</v>
      </c>
      <c r="BF425" s="158">
        <f t="shared" si="140"/>
        <v>0</v>
      </c>
      <c r="BG425" s="158">
        <f t="shared" si="141"/>
        <v>0</v>
      </c>
      <c r="BH425" s="158">
        <f t="shared" si="142"/>
        <v>0</v>
      </c>
      <c r="BI425" s="158">
        <f t="shared" si="143"/>
        <v>0</v>
      </c>
      <c r="BJ425" s="13" t="s">
        <v>82</v>
      </c>
      <c r="BK425" s="158">
        <f t="shared" si="144"/>
        <v>0</v>
      </c>
      <c r="BL425" s="13" t="s">
        <v>229</v>
      </c>
      <c r="BM425" s="157" t="s">
        <v>1614</v>
      </c>
    </row>
    <row r="426" spans="2:65" s="1" customFormat="1" ht="24.15" customHeight="1" x14ac:dyDescent="0.2">
      <c r="B426" s="28"/>
      <c r="C426" s="162" t="s">
        <v>1615</v>
      </c>
      <c r="D426" s="162" t="s">
        <v>322</v>
      </c>
      <c r="E426" s="163" t="s">
        <v>1616</v>
      </c>
      <c r="F426" s="164" t="s">
        <v>1617</v>
      </c>
      <c r="G426" s="165" t="s">
        <v>492</v>
      </c>
      <c r="H426" s="166">
        <v>5</v>
      </c>
      <c r="I426" s="167"/>
      <c r="J426" s="168">
        <f t="shared" si="135"/>
        <v>0</v>
      </c>
      <c r="K426" s="169"/>
      <c r="L426" s="170"/>
      <c r="M426" s="171" t="s">
        <v>1</v>
      </c>
      <c r="N426" s="172" t="s">
        <v>40</v>
      </c>
      <c r="P426" s="155">
        <f t="shared" si="136"/>
        <v>0</v>
      </c>
      <c r="Q426" s="155">
        <v>0</v>
      </c>
      <c r="R426" s="155">
        <f t="shared" si="137"/>
        <v>0</v>
      </c>
      <c r="S426" s="155">
        <v>0</v>
      </c>
      <c r="T426" s="156">
        <f t="shared" si="138"/>
        <v>0</v>
      </c>
      <c r="AR426" s="157" t="s">
        <v>295</v>
      </c>
      <c r="AT426" s="157" t="s">
        <v>322</v>
      </c>
      <c r="AU426" s="157" t="s">
        <v>84</v>
      </c>
      <c r="AY426" s="13" t="s">
        <v>160</v>
      </c>
      <c r="BE426" s="158">
        <f t="shared" si="139"/>
        <v>0</v>
      </c>
      <c r="BF426" s="158">
        <f t="shared" si="140"/>
        <v>0</v>
      </c>
      <c r="BG426" s="158">
        <f t="shared" si="141"/>
        <v>0</v>
      </c>
      <c r="BH426" s="158">
        <f t="shared" si="142"/>
        <v>0</v>
      </c>
      <c r="BI426" s="158">
        <f t="shared" si="143"/>
        <v>0</v>
      </c>
      <c r="BJ426" s="13" t="s">
        <v>82</v>
      </c>
      <c r="BK426" s="158">
        <f t="shared" si="144"/>
        <v>0</v>
      </c>
      <c r="BL426" s="13" t="s">
        <v>229</v>
      </c>
      <c r="BM426" s="157" t="s">
        <v>1618</v>
      </c>
    </row>
    <row r="427" spans="2:65" s="1" customFormat="1" ht="16.5" customHeight="1" x14ac:dyDescent="0.2">
      <c r="B427" s="28"/>
      <c r="C427" s="146" t="s">
        <v>1619</v>
      </c>
      <c r="D427" s="146" t="s">
        <v>163</v>
      </c>
      <c r="E427" s="147" t="s">
        <v>1620</v>
      </c>
      <c r="F427" s="148" t="s">
        <v>1621</v>
      </c>
      <c r="G427" s="149" t="s">
        <v>492</v>
      </c>
      <c r="H427" s="150">
        <v>10.84</v>
      </c>
      <c r="I427" s="151"/>
      <c r="J427" s="152">
        <f t="shared" si="135"/>
        <v>0</v>
      </c>
      <c r="K427" s="153"/>
      <c r="L427" s="28"/>
      <c r="M427" s="154" t="s">
        <v>1</v>
      </c>
      <c r="N427" s="115" t="s">
        <v>40</v>
      </c>
      <c r="P427" s="155">
        <f t="shared" si="136"/>
        <v>0</v>
      </c>
      <c r="Q427" s="155">
        <v>0</v>
      </c>
      <c r="R427" s="155">
        <f t="shared" si="137"/>
        <v>0</v>
      </c>
      <c r="S427" s="155">
        <v>0</v>
      </c>
      <c r="T427" s="156">
        <f t="shared" si="138"/>
        <v>0</v>
      </c>
      <c r="AR427" s="157" t="s">
        <v>229</v>
      </c>
      <c r="AT427" s="157" t="s">
        <v>163</v>
      </c>
      <c r="AU427" s="157" t="s">
        <v>84</v>
      </c>
      <c r="AY427" s="13" t="s">
        <v>160</v>
      </c>
      <c r="BE427" s="158">
        <f t="shared" si="139"/>
        <v>0</v>
      </c>
      <c r="BF427" s="158">
        <f t="shared" si="140"/>
        <v>0</v>
      </c>
      <c r="BG427" s="158">
        <f t="shared" si="141"/>
        <v>0</v>
      </c>
      <c r="BH427" s="158">
        <f t="shared" si="142"/>
        <v>0</v>
      </c>
      <c r="BI427" s="158">
        <f t="shared" si="143"/>
        <v>0</v>
      </c>
      <c r="BJ427" s="13" t="s">
        <v>82</v>
      </c>
      <c r="BK427" s="158">
        <f t="shared" si="144"/>
        <v>0</v>
      </c>
      <c r="BL427" s="13" t="s">
        <v>229</v>
      </c>
      <c r="BM427" s="157" t="s">
        <v>1622</v>
      </c>
    </row>
    <row r="428" spans="2:65" s="1" customFormat="1" ht="16.5" customHeight="1" x14ac:dyDescent="0.2">
      <c r="B428" s="28"/>
      <c r="C428" s="162" t="s">
        <v>1623</v>
      </c>
      <c r="D428" s="162" t="s">
        <v>322</v>
      </c>
      <c r="E428" s="163" t="s">
        <v>1624</v>
      </c>
      <c r="F428" s="164" t="s">
        <v>1625</v>
      </c>
      <c r="G428" s="165" t="s">
        <v>166</v>
      </c>
      <c r="H428" s="166">
        <v>11</v>
      </c>
      <c r="I428" s="167"/>
      <c r="J428" s="168">
        <f t="shared" si="135"/>
        <v>0</v>
      </c>
      <c r="K428" s="169"/>
      <c r="L428" s="170"/>
      <c r="M428" s="171" t="s">
        <v>1</v>
      </c>
      <c r="N428" s="172" t="s">
        <v>40</v>
      </c>
      <c r="P428" s="155">
        <f t="shared" si="136"/>
        <v>0</v>
      </c>
      <c r="Q428" s="155">
        <v>5.8999999999999999E-3</v>
      </c>
      <c r="R428" s="155">
        <f t="shared" si="137"/>
        <v>6.4899999999999999E-2</v>
      </c>
      <c r="S428" s="155">
        <v>0</v>
      </c>
      <c r="T428" s="156">
        <f t="shared" si="138"/>
        <v>0</v>
      </c>
      <c r="AR428" s="157" t="s">
        <v>295</v>
      </c>
      <c r="AT428" s="157" t="s">
        <v>322</v>
      </c>
      <c r="AU428" s="157" t="s">
        <v>84</v>
      </c>
      <c r="AY428" s="13" t="s">
        <v>160</v>
      </c>
      <c r="BE428" s="158">
        <f t="shared" si="139"/>
        <v>0</v>
      </c>
      <c r="BF428" s="158">
        <f t="shared" si="140"/>
        <v>0</v>
      </c>
      <c r="BG428" s="158">
        <f t="shared" si="141"/>
        <v>0</v>
      </c>
      <c r="BH428" s="158">
        <f t="shared" si="142"/>
        <v>0</v>
      </c>
      <c r="BI428" s="158">
        <f t="shared" si="143"/>
        <v>0</v>
      </c>
      <c r="BJ428" s="13" t="s">
        <v>82</v>
      </c>
      <c r="BK428" s="158">
        <f t="shared" si="144"/>
        <v>0</v>
      </c>
      <c r="BL428" s="13" t="s">
        <v>229</v>
      </c>
      <c r="BM428" s="157" t="s">
        <v>1626</v>
      </c>
    </row>
    <row r="429" spans="2:65" s="1" customFormat="1" ht="16.5" customHeight="1" x14ac:dyDescent="0.2">
      <c r="B429" s="28"/>
      <c r="C429" s="162" t="s">
        <v>1627</v>
      </c>
      <c r="D429" s="162" t="s">
        <v>322</v>
      </c>
      <c r="E429" s="163" t="s">
        <v>1628</v>
      </c>
      <c r="F429" s="164" t="s">
        <v>1629</v>
      </c>
      <c r="G429" s="165" t="s">
        <v>1630</v>
      </c>
      <c r="H429" s="166">
        <v>11</v>
      </c>
      <c r="I429" s="167"/>
      <c r="J429" s="168">
        <f t="shared" si="135"/>
        <v>0</v>
      </c>
      <c r="K429" s="169"/>
      <c r="L429" s="170"/>
      <c r="M429" s="171" t="s">
        <v>1</v>
      </c>
      <c r="N429" s="172" t="s">
        <v>40</v>
      </c>
      <c r="P429" s="155">
        <f t="shared" si="136"/>
        <v>0</v>
      </c>
      <c r="Q429" s="155">
        <v>4.0000000000000003E-5</v>
      </c>
      <c r="R429" s="155">
        <f t="shared" si="137"/>
        <v>4.4000000000000002E-4</v>
      </c>
      <c r="S429" s="155">
        <v>0</v>
      </c>
      <c r="T429" s="156">
        <f t="shared" si="138"/>
        <v>0</v>
      </c>
      <c r="AR429" s="157" t="s">
        <v>295</v>
      </c>
      <c r="AT429" s="157" t="s">
        <v>322</v>
      </c>
      <c r="AU429" s="157" t="s">
        <v>84</v>
      </c>
      <c r="AY429" s="13" t="s">
        <v>160</v>
      </c>
      <c r="BE429" s="158">
        <f t="shared" si="139"/>
        <v>0</v>
      </c>
      <c r="BF429" s="158">
        <f t="shared" si="140"/>
        <v>0</v>
      </c>
      <c r="BG429" s="158">
        <f t="shared" si="141"/>
        <v>0</v>
      </c>
      <c r="BH429" s="158">
        <f t="shared" si="142"/>
        <v>0</v>
      </c>
      <c r="BI429" s="158">
        <f t="shared" si="143"/>
        <v>0</v>
      </c>
      <c r="BJ429" s="13" t="s">
        <v>82</v>
      </c>
      <c r="BK429" s="158">
        <f t="shared" si="144"/>
        <v>0</v>
      </c>
      <c r="BL429" s="13" t="s">
        <v>229</v>
      </c>
      <c r="BM429" s="157" t="s">
        <v>1631</v>
      </c>
    </row>
    <row r="430" spans="2:65" s="1" customFormat="1" ht="16.5" customHeight="1" x14ac:dyDescent="0.2">
      <c r="B430" s="28"/>
      <c r="C430" s="162" t="s">
        <v>1632</v>
      </c>
      <c r="D430" s="162" t="s">
        <v>322</v>
      </c>
      <c r="E430" s="163" t="s">
        <v>1633</v>
      </c>
      <c r="F430" s="164" t="s">
        <v>1634</v>
      </c>
      <c r="G430" s="165" t="s">
        <v>1630</v>
      </c>
      <c r="H430" s="166">
        <v>11</v>
      </c>
      <c r="I430" s="167"/>
      <c r="J430" s="168">
        <f t="shared" si="135"/>
        <v>0</v>
      </c>
      <c r="K430" s="169"/>
      <c r="L430" s="170"/>
      <c r="M430" s="171" t="s">
        <v>1</v>
      </c>
      <c r="N430" s="172" t="s">
        <v>40</v>
      </c>
      <c r="P430" s="155">
        <f t="shared" si="136"/>
        <v>0</v>
      </c>
      <c r="Q430" s="155">
        <v>3.0000000000000001E-5</v>
      </c>
      <c r="R430" s="155">
        <f t="shared" si="137"/>
        <v>3.3E-4</v>
      </c>
      <c r="S430" s="155">
        <v>0</v>
      </c>
      <c r="T430" s="156">
        <f t="shared" si="138"/>
        <v>0</v>
      </c>
      <c r="AR430" s="157" t="s">
        <v>295</v>
      </c>
      <c r="AT430" s="157" t="s">
        <v>322</v>
      </c>
      <c r="AU430" s="157" t="s">
        <v>84</v>
      </c>
      <c r="AY430" s="13" t="s">
        <v>160</v>
      </c>
      <c r="BE430" s="158">
        <f t="shared" si="139"/>
        <v>0</v>
      </c>
      <c r="BF430" s="158">
        <f t="shared" si="140"/>
        <v>0</v>
      </c>
      <c r="BG430" s="158">
        <f t="shared" si="141"/>
        <v>0</v>
      </c>
      <c r="BH430" s="158">
        <f t="shared" si="142"/>
        <v>0</v>
      </c>
      <c r="BI430" s="158">
        <f t="shared" si="143"/>
        <v>0</v>
      </c>
      <c r="BJ430" s="13" t="s">
        <v>82</v>
      </c>
      <c r="BK430" s="158">
        <f t="shared" si="144"/>
        <v>0</v>
      </c>
      <c r="BL430" s="13" t="s">
        <v>229</v>
      </c>
      <c r="BM430" s="157" t="s">
        <v>1635</v>
      </c>
    </row>
    <row r="431" spans="2:65" s="1" customFormat="1" ht="24.15" customHeight="1" x14ac:dyDescent="0.2">
      <c r="B431" s="28"/>
      <c r="C431" s="146" t="s">
        <v>1636</v>
      </c>
      <c r="D431" s="146" t="s">
        <v>163</v>
      </c>
      <c r="E431" s="147" t="s">
        <v>1637</v>
      </c>
      <c r="F431" s="148" t="s">
        <v>1638</v>
      </c>
      <c r="G431" s="149" t="s">
        <v>218</v>
      </c>
      <c r="H431" s="150">
        <v>7.0000000000000007E-2</v>
      </c>
      <c r="I431" s="151"/>
      <c r="J431" s="152">
        <f t="shared" si="135"/>
        <v>0</v>
      </c>
      <c r="K431" s="153"/>
      <c r="L431" s="28"/>
      <c r="M431" s="154" t="s">
        <v>1</v>
      </c>
      <c r="N431" s="115" t="s">
        <v>40</v>
      </c>
      <c r="P431" s="155">
        <f t="shared" si="136"/>
        <v>0</v>
      </c>
      <c r="Q431" s="155">
        <v>0</v>
      </c>
      <c r="R431" s="155">
        <f t="shared" si="137"/>
        <v>0</v>
      </c>
      <c r="S431" s="155">
        <v>0</v>
      </c>
      <c r="T431" s="156">
        <f t="shared" si="138"/>
        <v>0</v>
      </c>
      <c r="AR431" s="157" t="s">
        <v>229</v>
      </c>
      <c r="AT431" s="157" t="s">
        <v>163</v>
      </c>
      <c r="AU431" s="157" t="s">
        <v>84</v>
      </c>
      <c r="AY431" s="13" t="s">
        <v>160</v>
      </c>
      <c r="BE431" s="158">
        <f t="shared" si="139"/>
        <v>0</v>
      </c>
      <c r="BF431" s="158">
        <f t="shared" si="140"/>
        <v>0</v>
      </c>
      <c r="BG431" s="158">
        <f t="shared" si="141"/>
        <v>0</v>
      </c>
      <c r="BH431" s="158">
        <f t="shared" si="142"/>
        <v>0</v>
      </c>
      <c r="BI431" s="158">
        <f t="shared" si="143"/>
        <v>0</v>
      </c>
      <c r="BJ431" s="13" t="s">
        <v>82</v>
      </c>
      <c r="BK431" s="158">
        <f t="shared" si="144"/>
        <v>0</v>
      </c>
      <c r="BL431" s="13" t="s">
        <v>229</v>
      </c>
      <c r="BM431" s="157" t="s">
        <v>1639</v>
      </c>
    </row>
    <row r="432" spans="2:65" s="1" customFormat="1" ht="24.15" customHeight="1" x14ac:dyDescent="0.2">
      <c r="B432" s="28"/>
      <c r="C432" s="146" t="s">
        <v>1640</v>
      </c>
      <c r="D432" s="146" t="s">
        <v>163</v>
      </c>
      <c r="E432" s="147" t="s">
        <v>1641</v>
      </c>
      <c r="F432" s="148" t="s">
        <v>1642</v>
      </c>
      <c r="G432" s="149" t="s">
        <v>218</v>
      </c>
      <c r="H432" s="150">
        <v>7.0000000000000007E-2</v>
      </c>
      <c r="I432" s="151"/>
      <c r="J432" s="152">
        <f t="shared" si="135"/>
        <v>0</v>
      </c>
      <c r="K432" s="153"/>
      <c r="L432" s="28"/>
      <c r="M432" s="154" t="s">
        <v>1</v>
      </c>
      <c r="N432" s="115" t="s">
        <v>40</v>
      </c>
      <c r="P432" s="155">
        <f t="shared" si="136"/>
        <v>0</v>
      </c>
      <c r="Q432" s="155">
        <v>0</v>
      </c>
      <c r="R432" s="155">
        <f t="shared" si="137"/>
        <v>0</v>
      </c>
      <c r="S432" s="155">
        <v>0</v>
      </c>
      <c r="T432" s="156">
        <f t="shared" si="138"/>
        <v>0</v>
      </c>
      <c r="AR432" s="157" t="s">
        <v>229</v>
      </c>
      <c r="AT432" s="157" t="s">
        <v>163</v>
      </c>
      <c r="AU432" s="157" t="s">
        <v>84</v>
      </c>
      <c r="AY432" s="13" t="s">
        <v>160</v>
      </c>
      <c r="BE432" s="158">
        <f t="shared" si="139"/>
        <v>0</v>
      </c>
      <c r="BF432" s="158">
        <f t="shared" si="140"/>
        <v>0</v>
      </c>
      <c r="BG432" s="158">
        <f t="shared" si="141"/>
        <v>0</v>
      </c>
      <c r="BH432" s="158">
        <f t="shared" si="142"/>
        <v>0</v>
      </c>
      <c r="BI432" s="158">
        <f t="shared" si="143"/>
        <v>0</v>
      </c>
      <c r="BJ432" s="13" t="s">
        <v>82</v>
      </c>
      <c r="BK432" s="158">
        <f t="shared" si="144"/>
        <v>0</v>
      </c>
      <c r="BL432" s="13" t="s">
        <v>229</v>
      </c>
      <c r="BM432" s="157" t="s">
        <v>1643</v>
      </c>
    </row>
    <row r="433" spans="2:65" s="11" customFormat="1" ht="22.75" customHeight="1" x14ac:dyDescent="0.25">
      <c r="B433" s="134"/>
      <c r="D433" s="135" t="s">
        <v>74</v>
      </c>
      <c r="E433" s="144" t="s">
        <v>475</v>
      </c>
      <c r="F433" s="144" t="s">
        <v>476</v>
      </c>
      <c r="I433" s="137"/>
      <c r="J433" s="145">
        <f>BK433</f>
        <v>0</v>
      </c>
      <c r="L433" s="134"/>
      <c r="M433" s="139"/>
      <c r="P433" s="140">
        <f>SUM(P434:P443)</f>
        <v>0</v>
      </c>
      <c r="R433" s="140">
        <f>SUM(R434:R443)</f>
        <v>0.72892218999999991</v>
      </c>
      <c r="T433" s="141">
        <f>SUM(T434:T443)</f>
        <v>0</v>
      </c>
      <c r="AR433" s="135" t="s">
        <v>84</v>
      </c>
      <c r="AT433" s="142" t="s">
        <v>74</v>
      </c>
      <c r="AU433" s="142" t="s">
        <v>82</v>
      </c>
      <c r="AY433" s="135" t="s">
        <v>160</v>
      </c>
      <c r="BK433" s="143">
        <f>SUM(BK434:BK443)</f>
        <v>0</v>
      </c>
    </row>
    <row r="434" spans="2:65" s="1" customFormat="1" ht="16.5" customHeight="1" x14ac:dyDescent="0.2">
      <c r="B434" s="28"/>
      <c r="C434" s="146" t="s">
        <v>1644</v>
      </c>
      <c r="D434" s="146" t="s">
        <v>163</v>
      </c>
      <c r="E434" s="147" t="s">
        <v>478</v>
      </c>
      <c r="F434" s="148" t="s">
        <v>479</v>
      </c>
      <c r="G434" s="149" t="s">
        <v>171</v>
      </c>
      <c r="H434" s="150">
        <v>18.73</v>
      </c>
      <c r="I434" s="151"/>
      <c r="J434" s="152">
        <f t="shared" ref="J434:J443" si="145">ROUND(I434*H434,2)</f>
        <v>0</v>
      </c>
      <c r="K434" s="153"/>
      <c r="L434" s="28"/>
      <c r="M434" s="154" t="s">
        <v>1</v>
      </c>
      <c r="N434" s="115" t="s">
        <v>40</v>
      </c>
      <c r="P434" s="155">
        <f t="shared" ref="P434:P443" si="146">O434*H434</f>
        <v>0</v>
      </c>
      <c r="Q434" s="155">
        <v>0</v>
      </c>
      <c r="R434" s="155">
        <f t="shared" ref="R434:R443" si="147">Q434*H434</f>
        <v>0</v>
      </c>
      <c r="S434" s="155">
        <v>0</v>
      </c>
      <c r="T434" s="156">
        <f t="shared" ref="T434:T443" si="148">S434*H434</f>
        <v>0</v>
      </c>
      <c r="AR434" s="157" t="s">
        <v>229</v>
      </c>
      <c r="AT434" s="157" t="s">
        <v>163</v>
      </c>
      <c r="AU434" s="157" t="s">
        <v>84</v>
      </c>
      <c r="AY434" s="13" t="s">
        <v>160</v>
      </c>
      <c r="BE434" s="158">
        <f t="shared" ref="BE434:BE443" si="149">IF(N434="základní",J434,0)</f>
        <v>0</v>
      </c>
      <c r="BF434" s="158">
        <f t="shared" ref="BF434:BF443" si="150">IF(N434="snížená",J434,0)</f>
        <v>0</v>
      </c>
      <c r="BG434" s="158">
        <f t="shared" ref="BG434:BG443" si="151">IF(N434="zákl. přenesená",J434,0)</f>
        <v>0</v>
      </c>
      <c r="BH434" s="158">
        <f t="shared" ref="BH434:BH443" si="152">IF(N434="sníž. přenesená",J434,0)</f>
        <v>0</v>
      </c>
      <c r="BI434" s="158">
        <f t="shared" ref="BI434:BI443" si="153">IF(N434="nulová",J434,0)</f>
        <v>0</v>
      </c>
      <c r="BJ434" s="13" t="s">
        <v>82</v>
      </c>
      <c r="BK434" s="158">
        <f t="shared" ref="BK434:BK443" si="154">ROUND(I434*H434,2)</f>
        <v>0</v>
      </c>
      <c r="BL434" s="13" t="s">
        <v>229</v>
      </c>
      <c r="BM434" s="157" t="s">
        <v>1645</v>
      </c>
    </row>
    <row r="435" spans="2:65" s="1" customFormat="1" ht="16.5" customHeight="1" x14ac:dyDescent="0.2">
      <c r="B435" s="28"/>
      <c r="C435" s="146" t="s">
        <v>1646</v>
      </c>
      <c r="D435" s="146" t="s">
        <v>163</v>
      </c>
      <c r="E435" s="147" t="s">
        <v>482</v>
      </c>
      <c r="F435" s="148" t="s">
        <v>483</v>
      </c>
      <c r="G435" s="149" t="s">
        <v>171</v>
      </c>
      <c r="H435" s="150">
        <v>18.73</v>
      </c>
      <c r="I435" s="151"/>
      <c r="J435" s="152">
        <f t="shared" si="145"/>
        <v>0</v>
      </c>
      <c r="K435" s="153"/>
      <c r="L435" s="28"/>
      <c r="M435" s="154" t="s">
        <v>1</v>
      </c>
      <c r="N435" s="115" t="s">
        <v>40</v>
      </c>
      <c r="P435" s="155">
        <f t="shared" si="146"/>
        <v>0</v>
      </c>
      <c r="Q435" s="155">
        <v>2.9999999999999997E-4</v>
      </c>
      <c r="R435" s="155">
        <f t="shared" si="147"/>
        <v>5.6189999999999999E-3</v>
      </c>
      <c r="S435" s="155">
        <v>0</v>
      </c>
      <c r="T435" s="156">
        <f t="shared" si="148"/>
        <v>0</v>
      </c>
      <c r="AR435" s="157" t="s">
        <v>229</v>
      </c>
      <c r="AT435" s="157" t="s">
        <v>163</v>
      </c>
      <c r="AU435" s="157" t="s">
        <v>84</v>
      </c>
      <c r="AY435" s="13" t="s">
        <v>160</v>
      </c>
      <c r="BE435" s="158">
        <f t="shared" si="149"/>
        <v>0</v>
      </c>
      <c r="BF435" s="158">
        <f t="shared" si="150"/>
        <v>0</v>
      </c>
      <c r="BG435" s="158">
        <f t="shared" si="151"/>
        <v>0</v>
      </c>
      <c r="BH435" s="158">
        <f t="shared" si="152"/>
        <v>0</v>
      </c>
      <c r="BI435" s="158">
        <f t="shared" si="153"/>
        <v>0</v>
      </c>
      <c r="BJ435" s="13" t="s">
        <v>82</v>
      </c>
      <c r="BK435" s="158">
        <f t="shared" si="154"/>
        <v>0</v>
      </c>
      <c r="BL435" s="13" t="s">
        <v>229</v>
      </c>
      <c r="BM435" s="157" t="s">
        <v>1647</v>
      </c>
    </row>
    <row r="436" spans="2:65" s="1" customFormat="1" ht="24.15" customHeight="1" x14ac:dyDescent="0.2">
      <c r="B436" s="28"/>
      <c r="C436" s="146" t="s">
        <v>1648</v>
      </c>
      <c r="D436" s="146" t="s">
        <v>163</v>
      </c>
      <c r="E436" s="147" t="s">
        <v>486</v>
      </c>
      <c r="F436" s="148" t="s">
        <v>487</v>
      </c>
      <c r="G436" s="149" t="s">
        <v>171</v>
      </c>
      <c r="H436" s="150">
        <v>18.73</v>
      </c>
      <c r="I436" s="151"/>
      <c r="J436" s="152">
        <f t="shared" si="145"/>
        <v>0</v>
      </c>
      <c r="K436" s="153"/>
      <c r="L436" s="28"/>
      <c r="M436" s="154" t="s">
        <v>1</v>
      </c>
      <c r="N436" s="115" t="s">
        <v>40</v>
      </c>
      <c r="P436" s="155">
        <f t="shared" si="146"/>
        <v>0</v>
      </c>
      <c r="Q436" s="155">
        <v>7.5820000000000002E-3</v>
      </c>
      <c r="R436" s="155">
        <f t="shared" si="147"/>
        <v>0.14201086000000002</v>
      </c>
      <c r="S436" s="155">
        <v>0</v>
      </c>
      <c r="T436" s="156">
        <f t="shared" si="148"/>
        <v>0</v>
      </c>
      <c r="AR436" s="157" t="s">
        <v>229</v>
      </c>
      <c r="AT436" s="157" t="s">
        <v>163</v>
      </c>
      <c r="AU436" s="157" t="s">
        <v>84</v>
      </c>
      <c r="AY436" s="13" t="s">
        <v>160</v>
      </c>
      <c r="BE436" s="158">
        <f t="shared" si="149"/>
        <v>0</v>
      </c>
      <c r="BF436" s="158">
        <f t="shared" si="150"/>
        <v>0</v>
      </c>
      <c r="BG436" s="158">
        <f t="shared" si="151"/>
        <v>0</v>
      </c>
      <c r="BH436" s="158">
        <f t="shared" si="152"/>
        <v>0</v>
      </c>
      <c r="BI436" s="158">
        <f t="shared" si="153"/>
        <v>0</v>
      </c>
      <c r="BJ436" s="13" t="s">
        <v>82</v>
      </c>
      <c r="BK436" s="158">
        <f t="shared" si="154"/>
        <v>0</v>
      </c>
      <c r="BL436" s="13" t="s">
        <v>229</v>
      </c>
      <c r="BM436" s="157" t="s">
        <v>1649</v>
      </c>
    </row>
    <row r="437" spans="2:65" s="1" customFormat="1" ht="24.15" customHeight="1" x14ac:dyDescent="0.2">
      <c r="B437" s="28"/>
      <c r="C437" s="146" t="s">
        <v>1650</v>
      </c>
      <c r="D437" s="146" t="s">
        <v>163</v>
      </c>
      <c r="E437" s="147" t="s">
        <v>1651</v>
      </c>
      <c r="F437" s="148" t="s">
        <v>1652</v>
      </c>
      <c r="G437" s="149" t="s">
        <v>171</v>
      </c>
      <c r="H437" s="150">
        <v>18.73</v>
      </c>
      <c r="I437" s="151"/>
      <c r="J437" s="152">
        <f t="shared" si="145"/>
        <v>0</v>
      </c>
      <c r="K437" s="153"/>
      <c r="L437" s="28"/>
      <c r="M437" s="154" t="s">
        <v>1</v>
      </c>
      <c r="N437" s="115" t="s">
        <v>40</v>
      </c>
      <c r="P437" s="155">
        <f t="shared" si="146"/>
        <v>0</v>
      </c>
      <c r="Q437" s="155">
        <v>5.7999999999999996E-3</v>
      </c>
      <c r="R437" s="155">
        <f t="shared" si="147"/>
        <v>0.10863399999999999</v>
      </c>
      <c r="S437" s="155">
        <v>0</v>
      </c>
      <c r="T437" s="156">
        <f t="shared" si="148"/>
        <v>0</v>
      </c>
      <c r="AR437" s="157" t="s">
        <v>229</v>
      </c>
      <c r="AT437" s="157" t="s">
        <v>163</v>
      </c>
      <c r="AU437" s="157" t="s">
        <v>84</v>
      </c>
      <c r="AY437" s="13" t="s">
        <v>160</v>
      </c>
      <c r="BE437" s="158">
        <f t="shared" si="149"/>
        <v>0</v>
      </c>
      <c r="BF437" s="158">
        <f t="shared" si="150"/>
        <v>0</v>
      </c>
      <c r="BG437" s="158">
        <f t="shared" si="151"/>
        <v>0</v>
      </c>
      <c r="BH437" s="158">
        <f t="shared" si="152"/>
        <v>0</v>
      </c>
      <c r="BI437" s="158">
        <f t="shared" si="153"/>
        <v>0</v>
      </c>
      <c r="BJ437" s="13" t="s">
        <v>82</v>
      </c>
      <c r="BK437" s="158">
        <f t="shared" si="154"/>
        <v>0</v>
      </c>
      <c r="BL437" s="13" t="s">
        <v>229</v>
      </c>
      <c r="BM437" s="157" t="s">
        <v>1653</v>
      </c>
    </row>
    <row r="438" spans="2:65" s="1" customFormat="1" ht="24.15" customHeight="1" x14ac:dyDescent="0.2">
      <c r="B438" s="28"/>
      <c r="C438" s="162" t="s">
        <v>1654</v>
      </c>
      <c r="D438" s="162" t="s">
        <v>322</v>
      </c>
      <c r="E438" s="163" t="s">
        <v>1655</v>
      </c>
      <c r="F438" s="164" t="s">
        <v>1656</v>
      </c>
      <c r="G438" s="165" t="s">
        <v>171</v>
      </c>
      <c r="H438" s="166">
        <v>20.603000000000002</v>
      </c>
      <c r="I438" s="167"/>
      <c r="J438" s="168">
        <f t="shared" si="145"/>
        <v>0</v>
      </c>
      <c r="K438" s="169"/>
      <c r="L438" s="170"/>
      <c r="M438" s="171" t="s">
        <v>1</v>
      </c>
      <c r="N438" s="172" t="s">
        <v>40</v>
      </c>
      <c r="P438" s="155">
        <f t="shared" si="146"/>
        <v>0</v>
      </c>
      <c r="Q438" s="155">
        <v>2.1000000000000001E-2</v>
      </c>
      <c r="R438" s="155">
        <f t="shared" si="147"/>
        <v>0.43266300000000008</v>
      </c>
      <c r="S438" s="155">
        <v>0</v>
      </c>
      <c r="T438" s="156">
        <f t="shared" si="148"/>
        <v>0</v>
      </c>
      <c r="AR438" s="157" t="s">
        <v>295</v>
      </c>
      <c r="AT438" s="157" t="s">
        <v>322</v>
      </c>
      <c r="AU438" s="157" t="s">
        <v>84</v>
      </c>
      <c r="AY438" s="13" t="s">
        <v>160</v>
      </c>
      <c r="BE438" s="158">
        <f t="shared" si="149"/>
        <v>0</v>
      </c>
      <c r="BF438" s="158">
        <f t="shared" si="150"/>
        <v>0</v>
      </c>
      <c r="BG438" s="158">
        <f t="shared" si="151"/>
        <v>0</v>
      </c>
      <c r="BH438" s="158">
        <f t="shared" si="152"/>
        <v>0</v>
      </c>
      <c r="BI438" s="158">
        <f t="shared" si="153"/>
        <v>0</v>
      </c>
      <c r="BJ438" s="13" t="s">
        <v>82</v>
      </c>
      <c r="BK438" s="158">
        <f t="shared" si="154"/>
        <v>0</v>
      </c>
      <c r="BL438" s="13" t="s">
        <v>229</v>
      </c>
      <c r="BM438" s="157" t="s">
        <v>1657</v>
      </c>
    </row>
    <row r="439" spans="2:65" s="1" customFormat="1" ht="24.15" customHeight="1" x14ac:dyDescent="0.2">
      <c r="B439" s="28"/>
      <c r="C439" s="146" t="s">
        <v>1658</v>
      </c>
      <c r="D439" s="146" t="s">
        <v>163</v>
      </c>
      <c r="E439" s="147" t="s">
        <v>517</v>
      </c>
      <c r="F439" s="148" t="s">
        <v>518</v>
      </c>
      <c r="G439" s="149" t="s">
        <v>171</v>
      </c>
      <c r="H439" s="150">
        <v>18.73</v>
      </c>
      <c r="I439" s="151"/>
      <c r="J439" s="152">
        <f t="shared" si="145"/>
        <v>0</v>
      </c>
      <c r="K439" s="153"/>
      <c r="L439" s="28"/>
      <c r="M439" s="154" t="s">
        <v>1</v>
      </c>
      <c r="N439" s="115" t="s">
        <v>40</v>
      </c>
      <c r="P439" s="155">
        <f t="shared" si="146"/>
        <v>0</v>
      </c>
      <c r="Q439" s="155">
        <v>1.5E-3</v>
      </c>
      <c r="R439" s="155">
        <f t="shared" si="147"/>
        <v>2.8095000000000002E-2</v>
      </c>
      <c r="S439" s="155">
        <v>0</v>
      </c>
      <c r="T439" s="156">
        <f t="shared" si="148"/>
        <v>0</v>
      </c>
      <c r="AR439" s="157" t="s">
        <v>229</v>
      </c>
      <c r="AT439" s="157" t="s">
        <v>163</v>
      </c>
      <c r="AU439" s="157" t="s">
        <v>84</v>
      </c>
      <c r="AY439" s="13" t="s">
        <v>160</v>
      </c>
      <c r="BE439" s="158">
        <f t="shared" si="149"/>
        <v>0</v>
      </c>
      <c r="BF439" s="158">
        <f t="shared" si="150"/>
        <v>0</v>
      </c>
      <c r="BG439" s="158">
        <f t="shared" si="151"/>
        <v>0</v>
      </c>
      <c r="BH439" s="158">
        <f t="shared" si="152"/>
        <v>0</v>
      </c>
      <c r="BI439" s="158">
        <f t="shared" si="153"/>
        <v>0</v>
      </c>
      <c r="BJ439" s="13" t="s">
        <v>82</v>
      </c>
      <c r="BK439" s="158">
        <f t="shared" si="154"/>
        <v>0</v>
      </c>
      <c r="BL439" s="13" t="s">
        <v>229</v>
      </c>
      <c r="BM439" s="157" t="s">
        <v>1659</v>
      </c>
    </row>
    <row r="440" spans="2:65" s="1" customFormat="1" ht="16.5" customHeight="1" x14ac:dyDescent="0.2">
      <c r="B440" s="28"/>
      <c r="C440" s="146" t="s">
        <v>1660</v>
      </c>
      <c r="D440" s="146" t="s">
        <v>163</v>
      </c>
      <c r="E440" s="147" t="s">
        <v>533</v>
      </c>
      <c r="F440" s="148" t="s">
        <v>534</v>
      </c>
      <c r="G440" s="149" t="s">
        <v>492</v>
      </c>
      <c r="H440" s="150">
        <v>34.340000000000003</v>
      </c>
      <c r="I440" s="151"/>
      <c r="J440" s="152">
        <f t="shared" si="145"/>
        <v>0</v>
      </c>
      <c r="K440" s="153"/>
      <c r="L440" s="28"/>
      <c r="M440" s="154" t="s">
        <v>1</v>
      </c>
      <c r="N440" s="115" t="s">
        <v>40</v>
      </c>
      <c r="P440" s="155">
        <f t="shared" si="146"/>
        <v>0</v>
      </c>
      <c r="Q440" s="155">
        <v>3.2200000000000002E-4</v>
      </c>
      <c r="R440" s="155">
        <f t="shared" si="147"/>
        <v>1.1057480000000001E-2</v>
      </c>
      <c r="S440" s="155">
        <v>0</v>
      </c>
      <c r="T440" s="156">
        <f t="shared" si="148"/>
        <v>0</v>
      </c>
      <c r="AR440" s="157" t="s">
        <v>229</v>
      </c>
      <c r="AT440" s="157" t="s">
        <v>163</v>
      </c>
      <c r="AU440" s="157" t="s">
        <v>84</v>
      </c>
      <c r="AY440" s="13" t="s">
        <v>160</v>
      </c>
      <c r="BE440" s="158">
        <f t="shared" si="149"/>
        <v>0</v>
      </c>
      <c r="BF440" s="158">
        <f t="shared" si="150"/>
        <v>0</v>
      </c>
      <c r="BG440" s="158">
        <f t="shared" si="151"/>
        <v>0</v>
      </c>
      <c r="BH440" s="158">
        <f t="shared" si="152"/>
        <v>0</v>
      </c>
      <c r="BI440" s="158">
        <f t="shared" si="153"/>
        <v>0</v>
      </c>
      <c r="BJ440" s="13" t="s">
        <v>82</v>
      </c>
      <c r="BK440" s="158">
        <f t="shared" si="154"/>
        <v>0</v>
      </c>
      <c r="BL440" s="13" t="s">
        <v>229</v>
      </c>
      <c r="BM440" s="157" t="s">
        <v>1661</v>
      </c>
    </row>
    <row r="441" spans="2:65" s="1" customFormat="1" ht="24.15" customHeight="1" x14ac:dyDescent="0.2">
      <c r="B441" s="28"/>
      <c r="C441" s="146" t="s">
        <v>1662</v>
      </c>
      <c r="D441" s="146" t="s">
        <v>163</v>
      </c>
      <c r="E441" s="147" t="s">
        <v>537</v>
      </c>
      <c r="F441" s="148" t="s">
        <v>538</v>
      </c>
      <c r="G441" s="149" t="s">
        <v>171</v>
      </c>
      <c r="H441" s="150">
        <v>18.73</v>
      </c>
      <c r="I441" s="151"/>
      <c r="J441" s="152">
        <f t="shared" si="145"/>
        <v>0</v>
      </c>
      <c r="K441" s="153"/>
      <c r="L441" s="28"/>
      <c r="M441" s="154" t="s">
        <v>1</v>
      </c>
      <c r="N441" s="115" t="s">
        <v>40</v>
      </c>
      <c r="P441" s="155">
        <f t="shared" si="146"/>
        <v>0</v>
      </c>
      <c r="Q441" s="155">
        <v>4.5000000000000003E-5</v>
      </c>
      <c r="R441" s="155">
        <f t="shared" si="147"/>
        <v>8.4285000000000002E-4</v>
      </c>
      <c r="S441" s="155">
        <v>0</v>
      </c>
      <c r="T441" s="156">
        <f t="shared" si="148"/>
        <v>0</v>
      </c>
      <c r="AR441" s="157" t="s">
        <v>229</v>
      </c>
      <c r="AT441" s="157" t="s">
        <v>163</v>
      </c>
      <c r="AU441" s="157" t="s">
        <v>84</v>
      </c>
      <c r="AY441" s="13" t="s">
        <v>160</v>
      </c>
      <c r="BE441" s="158">
        <f t="shared" si="149"/>
        <v>0</v>
      </c>
      <c r="BF441" s="158">
        <f t="shared" si="150"/>
        <v>0</v>
      </c>
      <c r="BG441" s="158">
        <f t="shared" si="151"/>
        <v>0</v>
      </c>
      <c r="BH441" s="158">
        <f t="shared" si="152"/>
        <v>0</v>
      </c>
      <c r="BI441" s="158">
        <f t="shared" si="153"/>
        <v>0</v>
      </c>
      <c r="BJ441" s="13" t="s">
        <v>82</v>
      </c>
      <c r="BK441" s="158">
        <f t="shared" si="154"/>
        <v>0</v>
      </c>
      <c r="BL441" s="13" t="s">
        <v>229</v>
      </c>
      <c r="BM441" s="157" t="s">
        <v>1663</v>
      </c>
    </row>
    <row r="442" spans="2:65" s="1" customFormat="1" ht="24.15" customHeight="1" x14ac:dyDescent="0.2">
      <c r="B442" s="28"/>
      <c r="C442" s="146" t="s">
        <v>1664</v>
      </c>
      <c r="D442" s="146" t="s">
        <v>163</v>
      </c>
      <c r="E442" s="147" t="s">
        <v>1665</v>
      </c>
      <c r="F442" s="148" t="s">
        <v>1666</v>
      </c>
      <c r="G442" s="149" t="s">
        <v>218</v>
      </c>
      <c r="H442" s="150">
        <v>0.72899999999999998</v>
      </c>
      <c r="I442" s="151"/>
      <c r="J442" s="152">
        <f t="shared" si="145"/>
        <v>0</v>
      </c>
      <c r="K442" s="153"/>
      <c r="L442" s="28"/>
      <c r="M442" s="154" t="s">
        <v>1</v>
      </c>
      <c r="N442" s="115" t="s">
        <v>40</v>
      </c>
      <c r="P442" s="155">
        <f t="shared" si="146"/>
        <v>0</v>
      </c>
      <c r="Q442" s="155">
        <v>0</v>
      </c>
      <c r="R442" s="155">
        <f t="shared" si="147"/>
        <v>0</v>
      </c>
      <c r="S442" s="155">
        <v>0</v>
      </c>
      <c r="T442" s="156">
        <f t="shared" si="148"/>
        <v>0</v>
      </c>
      <c r="AR442" s="157" t="s">
        <v>229</v>
      </c>
      <c r="AT442" s="157" t="s">
        <v>163</v>
      </c>
      <c r="AU442" s="157" t="s">
        <v>84</v>
      </c>
      <c r="AY442" s="13" t="s">
        <v>160</v>
      </c>
      <c r="BE442" s="158">
        <f t="shared" si="149"/>
        <v>0</v>
      </c>
      <c r="BF442" s="158">
        <f t="shared" si="150"/>
        <v>0</v>
      </c>
      <c r="BG442" s="158">
        <f t="shared" si="151"/>
        <v>0</v>
      </c>
      <c r="BH442" s="158">
        <f t="shared" si="152"/>
        <v>0</v>
      </c>
      <c r="BI442" s="158">
        <f t="shared" si="153"/>
        <v>0</v>
      </c>
      <c r="BJ442" s="13" t="s">
        <v>82</v>
      </c>
      <c r="BK442" s="158">
        <f t="shared" si="154"/>
        <v>0</v>
      </c>
      <c r="BL442" s="13" t="s">
        <v>229</v>
      </c>
      <c r="BM442" s="157" t="s">
        <v>1667</v>
      </c>
    </row>
    <row r="443" spans="2:65" s="1" customFormat="1" ht="24.15" customHeight="1" x14ac:dyDescent="0.2">
      <c r="B443" s="28"/>
      <c r="C443" s="146" t="s">
        <v>1668</v>
      </c>
      <c r="D443" s="146" t="s">
        <v>163</v>
      </c>
      <c r="E443" s="147" t="s">
        <v>545</v>
      </c>
      <c r="F443" s="148" t="s">
        <v>546</v>
      </c>
      <c r="G443" s="149" t="s">
        <v>218</v>
      </c>
      <c r="H443" s="150">
        <v>0.72899999999999998</v>
      </c>
      <c r="I443" s="151"/>
      <c r="J443" s="152">
        <f t="shared" si="145"/>
        <v>0</v>
      </c>
      <c r="K443" s="153"/>
      <c r="L443" s="28"/>
      <c r="M443" s="154" t="s">
        <v>1</v>
      </c>
      <c r="N443" s="115" t="s">
        <v>40</v>
      </c>
      <c r="P443" s="155">
        <f t="shared" si="146"/>
        <v>0</v>
      </c>
      <c r="Q443" s="155">
        <v>0</v>
      </c>
      <c r="R443" s="155">
        <f t="shared" si="147"/>
        <v>0</v>
      </c>
      <c r="S443" s="155">
        <v>0</v>
      </c>
      <c r="T443" s="156">
        <f t="shared" si="148"/>
        <v>0</v>
      </c>
      <c r="AR443" s="157" t="s">
        <v>229</v>
      </c>
      <c r="AT443" s="157" t="s">
        <v>163</v>
      </c>
      <c r="AU443" s="157" t="s">
        <v>84</v>
      </c>
      <c r="AY443" s="13" t="s">
        <v>160</v>
      </c>
      <c r="BE443" s="158">
        <f t="shared" si="149"/>
        <v>0</v>
      </c>
      <c r="BF443" s="158">
        <f t="shared" si="150"/>
        <v>0</v>
      </c>
      <c r="BG443" s="158">
        <f t="shared" si="151"/>
        <v>0</v>
      </c>
      <c r="BH443" s="158">
        <f t="shared" si="152"/>
        <v>0</v>
      </c>
      <c r="BI443" s="158">
        <f t="shared" si="153"/>
        <v>0</v>
      </c>
      <c r="BJ443" s="13" t="s">
        <v>82</v>
      </c>
      <c r="BK443" s="158">
        <f t="shared" si="154"/>
        <v>0</v>
      </c>
      <c r="BL443" s="13" t="s">
        <v>229</v>
      </c>
      <c r="BM443" s="157" t="s">
        <v>1669</v>
      </c>
    </row>
    <row r="444" spans="2:65" s="11" customFormat="1" ht="22.75" customHeight="1" x14ac:dyDescent="0.25">
      <c r="B444" s="134"/>
      <c r="D444" s="135" t="s">
        <v>74</v>
      </c>
      <c r="E444" s="144" t="s">
        <v>1670</v>
      </c>
      <c r="F444" s="144" t="s">
        <v>1671</v>
      </c>
      <c r="I444" s="137"/>
      <c r="J444" s="145">
        <f>BK444</f>
        <v>0</v>
      </c>
      <c r="L444" s="134"/>
      <c r="M444" s="139"/>
      <c r="P444" s="140">
        <f>SUM(P445:P460)</f>
        <v>0</v>
      </c>
      <c r="R444" s="140">
        <f>SUM(R445:R460)</f>
        <v>2.1580231764399991</v>
      </c>
      <c r="T444" s="141">
        <f>SUM(T445:T460)</f>
        <v>0</v>
      </c>
      <c r="AR444" s="135" t="s">
        <v>84</v>
      </c>
      <c r="AT444" s="142" t="s">
        <v>74</v>
      </c>
      <c r="AU444" s="142" t="s">
        <v>82</v>
      </c>
      <c r="AY444" s="135" t="s">
        <v>160</v>
      </c>
      <c r="BK444" s="143">
        <f>SUM(BK445:BK460)</f>
        <v>0</v>
      </c>
    </row>
    <row r="445" spans="2:65" s="1" customFormat="1" ht="24.15" customHeight="1" x14ac:dyDescent="0.2">
      <c r="B445" s="28"/>
      <c r="C445" s="146" t="s">
        <v>1672</v>
      </c>
      <c r="D445" s="146" t="s">
        <v>163</v>
      </c>
      <c r="E445" s="147" t="s">
        <v>1673</v>
      </c>
      <c r="F445" s="148" t="s">
        <v>1674</v>
      </c>
      <c r="G445" s="149" t="s">
        <v>171</v>
      </c>
      <c r="H445" s="150">
        <v>194.03</v>
      </c>
      <c r="I445" s="151"/>
      <c r="J445" s="152">
        <f t="shared" ref="J445:J460" si="155">ROUND(I445*H445,2)</f>
        <v>0</v>
      </c>
      <c r="K445" s="153"/>
      <c r="L445" s="28"/>
      <c r="M445" s="154" t="s">
        <v>1</v>
      </c>
      <c r="N445" s="115" t="s">
        <v>40</v>
      </c>
      <c r="P445" s="155">
        <f t="shared" ref="P445:P460" si="156">O445*H445</f>
        <v>0</v>
      </c>
      <c r="Q445" s="155">
        <v>4.4799999999999999E-7</v>
      </c>
      <c r="R445" s="155">
        <f t="shared" ref="R445:R460" si="157">Q445*H445</f>
        <v>8.6925440000000002E-5</v>
      </c>
      <c r="S445" s="155">
        <v>0</v>
      </c>
      <c r="T445" s="156">
        <f t="shared" ref="T445:T460" si="158">S445*H445</f>
        <v>0</v>
      </c>
      <c r="AR445" s="157" t="s">
        <v>229</v>
      </c>
      <c r="AT445" s="157" t="s">
        <v>163</v>
      </c>
      <c r="AU445" s="157" t="s">
        <v>84</v>
      </c>
      <c r="AY445" s="13" t="s">
        <v>160</v>
      </c>
      <c r="BE445" s="158">
        <f t="shared" ref="BE445:BE460" si="159">IF(N445="základní",J445,0)</f>
        <v>0</v>
      </c>
      <c r="BF445" s="158">
        <f t="shared" ref="BF445:BF460" si="160">IF(N445="snížená",J445,0)</f>
        <v>0</v>
      </c>
      <c r="BG445" s="158">
        <f t="shared" ref="BG445:BG460" si="161">IF(N445="zákl. přenesená",J445,0)</f>
        <v>0</v>
      </c>
      <c r="BH445" s="158">
        <f t="shared" ref="BH445:BH460" si="162">IF(N445="sníž. přenesená",J445,0)</f>
        <v>0</v>
      </c>
      <c r="BI445" s="158">
        <f t="shared" ref="BI445:BI460" si="163">IF(N445="nulová",J445,0)</f>
        <v>0</v>
      </c>
      <c r="BJ445" s="13" t="s">
        <v>82</v>
      </c>
      <c r="BK445" s="158">
        <f t="shared" ref="BK445:BK460" si="164">ROUND(I445*H445,2)</f>
        <v>0</v>
      </c>
      <c r="BL445" s="13" t="s">
        <v>229</v>
      </c>
      <c r="BM445" s="157" t="s">
        <v>1675</v>
      </c>
    </row>
    <row r="446" spans="2:65" s="1" customFormat="1" ht="16.5" customHeight="1" x14ac:dyDescent="0.2">
      <c r="B446" s="28"/>
      <c r="C446" s="146" t="s">
        <v>1676</v>
      </c>
      <c r="D446" s="146" t="s">
        <v>163</v>
      </c>
      <c r="E446" s="147" t="s">
        <v>1677</v>
      </c>
      <c r="F446" s="148" t="s">
        <v>1678</v>
      </c>
      <c r="G446" s="149" t="s">
        <v>171</v>
      </c>
      <c r="H446" s="150">
        <v>194.03</v>
      </c>
      <c r="I446" s="151"/>
      <c r="J446" s="152">
        <f t="shared" si="155"/>
        <v>0</v>
      </c>
      <c r="K446" s="153"/>
      <c r="L446" s="28"/>
      <c r="M446" s="154" t="s">
        <v>1</v>
      </c>
      <c r="N446" s="115" t="s">
        <v>40</v>
      </c>
      <c r="P446" s="155">
        <f t="shared" si="156"/>
        <v>0</v>
      </c>
      <c r="Q446" s="155">
        <v>0</v>
      </c>
      <c r="R446" s="155">
        <f t="shared" si="157"/>
        <v>0</v>
      </c>
      <c r="S446" s="155">
        <v>0</v>
      </c>
      <c r="T446" s="156">
        <f t="shared" si="158"/>
        <v>0</v>
      </c>
      <c r="AR446" s="157" t="s">
        <v>229</v>
      </c>
      <c r="AT446" s="157" t="s">
        <v>163</v>
      </c>
      <c r="AU446" s="157" t="s">
        <v>84</v>
      </c>
      <c r="AY446" s="13" t="s">
        <v>160</v>
      </c>
      <c r="BE446" s="158">
        <f t="shared" si="159"/>
        <v>0</v>
      </c>
      <c r="BF446" s="158">
        <f t="shared" si="160"/>
        <v>0</v>
      </c>
      <c r="BG446" s="158">
        <f t="shared" si="161"/>
        <v>0</v>
      </c>
      <c r="BH446" s="158">
        <f t="shared" si="162"/>
        <v>0</v>
      </c>
      <c r="BI446" s="158">
        <f t="shared" si="163"/>
        <v>0</v>
      </c>
      <c r="BJ446" s="13" t="s">
        <v>82</v>
      </c>
      <c r="BK446" s="158">
        <f t="shared" si="164"/>
        <v>0</v>
      </c>
      <c r="BL446" s="13" t="s">
        <v>229</v>
      </c>
      <c r="BM446" s="157" t="s">
        <v>1679</v>
      </c>
    </row>
    <row r="447" spans="2:65" s="1" customFormat="1" ht="24.15" customHeight="1" x14ac:dyDescent="0.2">
      <c r="B447" s="28"/>
      <c r="C447" s="146" t="s">
        <v>1680</v>
      </c>
      <c r="D447" s="146" t="s">
        <v>163</v>
      </c>
      <c r="E447" s="147" t="s">
        <v>1681</v>
      </c>
      <c r="F447" s="148" t="s">
        <v>1682</v>
      </c>
      <c r="G447" s="149" t="s">
        <v>171</v>
      </c>
      <c r="H447" s="150">
        <v>194.03</v>
      </c>
      <c r="I447" s="151"/>
      <c r="J447" s="152">
        <f t="shared" si="155"/>
        <v>0</v>
      </c>
      <c r="K447" s="153"/>
      <c r="L447" s="28"/>
      <c r="M447" s="154" t="s">
        <v>1</v>
      </c>
      <c r="N447" s="115" t="s">
        <v>40</v>
      </c>
      <c r="P447" s="155">
        <f t="shared" si="156"/>
        <v>0</v>
      </c>
      <c r="Q447" s="155">
        <v>3.3000000000000003E-5</v>
      </c>
      <c r="R447" s="155">
        <f t="shared" si="157"/>
        <v>6.4029900000000008E-3</v>
      </c>
      <c r="S447" s="155">
        <v>0</v>
      </c>
      <c r="T447" s="156">
        <f t="shared" si="158"/>
        <v>0</v>
      </c>
      <c r="AR447" s="157" t="s">
        <v>229</v>
      </c>
      <c r="AT447" s="157" t="s">
        <v>163</v>
      </c>
      <c r="AU447" s="157" t="s">
        <v>84</v>
      </c>
      <c r="AY447" s="13" t="s">
        <v>160</v>
      </c>
      <c r="BE447" s="158">
        <f t="shared" si="159"/>
        <v>0</v>
      </c>
      <c r="BF447" s="158">
        <f t="shared" si="160"/>
        <v>0</v>
      </c>
      <c r="BG447" s="158">
        <f t="shared" si="161"/>
        <v>0</v>
      </c>
      <c r="BH447" s="158">
        <f t="shared" si="162"/>
        <v>0</v>
      </c>
      <c r="BI447" s="158">
        <f t="shared" si="163"/>
        <v>0</v>
      </c>
      <c r="BJ447" s="13" t="s">
        <v>82</v>
      </c>
      <c r="BK447" s="158">
        <f t="shared" si="164"/>
        <v>0</v>
      </c>
      <c r="BL447" s="13" t="s">
        <v>229</v>
      </c>
      <c r="BM447" s="157" t="s">
        <v>1683</v>
      </c>
    </row>
    <row r="448" spans="2:65" s="1" customFormat="1" ht="24.15" customHeight="1" x14ac:dyDescent="0.2">
      <c r="B448" s="28"/>
      <c r="C448" s="146" t="s">
        <v>1684</v>
      </c>
      <c r="D448" s="146" t="s">
        <v>163</v>
      </c>
      <c r="E448" s="147" t="s">
        <v>1685</v>
      </c>
      <c r="F448" s="148" t="s">
        <v>1686</v>
      </c>
      <c r="G448" s="149" t="s">
        <v>171</v>
      </c>
      <c r="H448" s="150">
        <v>194.03</v>
      </c>
      <c r="I448" s="151"/>
      <c r="J448" s="152">
        <f t="shared" si="155"/>
        <v>0</v>
      </c>
      <c r="K448" s="153"/>
      <c r="L448" s="28"/>
      <c r="M448" s="154" t="s">
        <v>1</v>
      </c>
      <c r="N448" s="115" t="s">
        <v>40</v>
      </c>
      <c r="P448" s="155">
        <f t="shared" si="156"/>
        <v>0</v>
      </c>
      <c r="Q448" s="155">
        <v>7.5820000000000002E-3</v>
      </c>
      <c r="R448" s="155">
        <f t="shared" si="157"/>
        <v>1.47113546</v>
      </c>
      <c r="S448" s="155">
        <v>0</v>
      </c>
      <c r="T448" s="156">
        <f t="shared" si="158"/>
        <v>0</v>
      </c>
      <c r="AR448" s="157" t="s">
        <v>229</v>
      </c>
      <c r="AT448" s="157" t="s">
        <v>163</v>
      </c>
      <c r="AU448" s="157" t="s">
        <v>84</v>
      </c>
      <c r="AY448" s="13" t="s">
        <v>160</v>
      </c>
      <c r="BE448" s="158">
        <f t="shared" si="159"/>
        <v>0</v>
      </c>
      <c r="BF448" s="158">
        <f t="shared" si="160"/>
        <v>0</v>
      </c>
      <c r="BG448" s="158">
        <f t="shared" si="161"/>
        <v>0</v>
      </c>
      <c r="BH448" s="158">
        <f t="shared" si="162"/>
        <v>0</v>
      </c>
      <c r="BI448" s="158">
        <f t="shared" si="163"/>
        <v>0</v>
      </c>
      <c r="BJ448" s="13" t="s">
        <v>82</v>
      </c>
      <c r="BK448" s="158">
        <f t="shared" si="164"/>
        <v>0</v>
      </c>
      <c r="BL448" s="13" t="s">
        <v>229</v>
      </c>
      <c r="BM448" s="157" t="s">
        <v>1687</v>
      </c>
    </row>
    <row r="449" spans="2:65" s="1" customFormat="1" ht="16.5" customHeight="1" x14ac:dyDescent="0.2">
      <c r="B449" s="28"/>
      <c r="C449" s="146" t="s">
        <v>1688</v>
      </c>
      <c r="D449" s="146" t="s">
        <v>163</v>
      </c>
      <c r="E449" s="147" t="s">
        <v>1689</v>
      </c>
      <c r="F449" s="148" t="s">
        <v>1690</v>
      </c>
      <c r="G449" s="149" t="s">
        <v>171</v>
      </c>
      <c r="H449" s="150">
        <v>194.03</v>
      </c>
      <c r="I449" s="151"/>
      <c r="J449" s="152">
        <f t="shared" si="155"/>
        <v>0</v>
      </c>
      <c r="K449" s="153"/>
      <c r="L449" s="28"/>
      <c r="M449" s="154" t="s">
        <v>1</v>
      </c>
      <c r="N449" s="115" t="s">
        <v>40</v>
      </c>
      <c r="P449" s="155">
        <f t="shared" si="156"/>
        <v>0</v>
      </c>
      <c r="Q449" s="155">
        <v>2.9999999999999997E-4</v>
      </c>
      <c r="R449" s="155">
        <f t="shared" si="157"/>
        <v>5.8208999999999997E-2</v>
      </c>
      <c r="S449" s="155">
        <v>0</v>
      </c>
      <c r="T449" s="156">
        <f t="shared" si="158"/>
        <v>0</v>
      </c>
      <c r="AR449" s="157" t="s">
        <v>229</v>
      </c>
      <c r="AT449" s="157" t="s">
        <v>163</v>
      </c>
      <c r="AU449" s="157" t="s">
        <v>84</v>
      </c>
      <c r="AY449" s="13" t="s">
        <v>160</v>
      </c>
      <c r="BE449" s="158">
        <f t="shared" si="159"/>
        <v>0</v>
      </c>
      <c r="BF449" s="158">
        <f t="shared" si="160"/>
        <v>0</v>
      </c>
      <c r="BG449" s="158">
        <f t="shared" si="161"/>
        <v>0</v>
      </c>
      <c r="BH449" s="158">
        <f t="shared" si="162"/>
        <v>0</v>
      </c>
      <c r="BI449" s="158">
        <f t="shared" si="163"/>
        <v>0</v>
      </c>
      <c r="BJ449" s="13" t="s">
        <v>82</v>
      </c>
      <c r="BK449" s="158">
        <f t="shared" si="164"/>
        <v>0</v>
      </c>
      <c r="BL449" s="13" t="s">
        <v>229</v>
      </c>
      <c r="BM449" s="157" t="s">
        <v>1691</v>
      </c>
    </row>
    <row r="450" spans="2:65" s="1" customFormat="1" ht="44.25" customHeight="1" x14ac:dyDescent="0.2">
      <c r="B450" s="28"/>
      <c r="C450" s="162" t="s">
        <v>1692</v>
      </c>
      <c r="D450" s="162" t="s">
        <v>322</v>
      </c>
      <c r="E450" s="163" t="s">
        <v>1693</v>
      </c>
      <c r="F450" s="164" t="s">
        <v>1694</v>
      </c>
      <c r="G450" s="165" t="s">
        <v>171</v>
      </c>
      <c r="H450" s="166">
        <v>213.43299999999999</v>
      </c>
      <c r="I450" s="167"/>
      <c r="J450" s="168">
        <f t="shared" si="155"/>
        <v>0</v>
      </c>
      <c r="K450" s="169"/>
      <c r="L450" s="170"/>
      <c r="M450" s="171" t="s">
        <v>1</v>
      </c>
      <c r="N450" s="172" t="s">
        <v>40</v>
      </c>
      <c r="P450" s="155">
        <f t="shared" si="156"/>
        <v>0</v>
      </c>
      <c r="Q450" s="155">
        <v>2.5999999999999999E-3</v>
      </c>
      <c r="R450" s="155">
        <f t="shared" si="157"/>
        <v>0.55492579999999991</v>
      </c>
      <c r="S450" s="155">
        <v>0</v>
      </c>
      <c r="T450" s="156">
        <f t="shared" si="158"/>
        <v>0</v>
      </c>
      <c r="AR450" s="157" t="s">
        <v>295</v>
      </c>
      <c r="AT450" s="157" t="s">
        <v>322</v>
      </c>
      <c r="AU450" s="157" t="s">
        <v>84</v>
      </c>
      <c r="AY450" s="13" t="s">
        <v>160</v>
      </c>
      <c r="BE450" s="158">
        <f t="shared" si="159"/>
        <v>0</v>
      </c>
      <c r="BF450" s="158">
        <f t="shared" si="160"/>
        <v>0</v>
      </c>
      <c r="BG450" s="158">
        <f t="shared" si="161"/>
        <v>0</v>
      </c>
      <c r="BH450" s="158">
        <f t="shared" si="162"/>
        <v>0</v>
      </c>
      <c r="BI450" s="158">
        <f t="shared" si="163"/>
        <v>0</v>
      </c>
      <c r="BJ450" s="13" t="s">
        <v>82</v>
      </c>
      <c r="BK450" s="158">
        <f t="shared" si="164"/>
        <v>0</v>
      </c>
      <c r="BL450" s="13" t="s">
        <v>229</v>
      </c>
      <c r="BM450" s="157" t="s">
        <v>1695</v>
      </c>
    </row>
    <row r="451" spans="2:65" s="1" customFormat="1" ht="16.5" customHeight="1" x14ac:dyDescent="0.2">
      <c r="B451" s="28"/>
      <c r="C451" s="146" t="s">
        <v>1696</v>
      </c>
      <c r="D451" s="146" t="s">
        <v>163</v>
      </c>
      <c r="E451" s="147" t="s">
        <v>1697</v>
      </c>
      <c r="F451" s="148" t="s">
        <v>1698</v>
      </c>
      <c r="G451" s="149" t="s">
        <v>492</v>
      </c>
      <c r="H451" s="150">
        <v>208.6</v>
      </c>
      <c r="I451" s="151"/>
      <c r="J451" s="152">
        <f t="shared" si="155"/>
        <v>0</v>
      </c>
      <c r="K451" s="153"/>
      <c r="L451" s="28"/>
      <c r="M451" s="154" t="s">
        <v>1</v>
      </c>
      <c r="N451" s="115" t="s">
        <v>40</v>
      </c>
      <c r="P451" s="155">
        <f t="shared" si="156"/>
        <v>0</v>
      </c>
      <c r="Q451" s="155">
        <v>1.4935E-5</v>
      </c>
      <c r="R451" s="155">
        <f t="shared" si="157"/>
        <v>3.115441E-3</v>
      </c>
      <c r="S451" s="155">
        <v>0</v>
      </c>
      <c r="T451" s="156">
        <f t="shared" si="158"/>
        <v>0</v>
      </c>
      <c r="AR451" s="157" t="s">
        <v>229</v>
      </c>
      <c r="AT451" s="157" t="s">
        <v>163</v>
      </c>
      <c r="AU451" s="157" t="s">
        <v>84</v>
      </c>
      <c r="AY451" s="13" t="s">
        <v>160</v>
      </c>
      <c r="BE451" s="158">
        <f t="shared" si="159"/>
        <v>0</v>
      </c>
      <c r="BF451" s="158">
        <f t="shared" si="160"/>
        <v>0</v>
      </c>
      <c r="BG451" s="158">
        <f t="shared" si="161"/>
        <v>0</v>
      </c>
      <c r="BH451" s="158">
        <f t="shared" si="162"/>
        <v>0</v>
      </c>
      <c r="BI451" s="158">
        <f t="shared" si="163"/>
        <v>0</v>
      </c>
      <c r="BJ451" s="13" t="s">
        <v>82</v>
      </c>
      <c r="BK451" s="158">
        <f t="shared" si="164"/>
        <v>0</v>
      </c>
      <c r="BL451" s="13" t="s">
        <v>229</v>
      </c>
      <c r="BM451" s="157" t="s">
        <v>1699</v>
      </c>
    </row>
    <row r="452" spans="2:65" s="1" customFormat="1" ht="16.5" customHeight="1" x14ac:dyDescent="0.2">
      <c r="B452" s="28"/>
      <c r="C452" s="162" t="s">
        <v>1700</v>
      </c>
      <c r="D452" s="162" t="s">
        <v>322</v>
      </c>
      <c r="E452" s="163" t="s">
        <v>1701</v>
      </c>
      <c r="F452" s="164" t="s">
        <v>1702</v>
      </c>
      <c r="G452" s="165" t="s">
        <v>492</v>
      </c>
      <c r="H452" s="166">
        <v>212.77199999999999</v>
      </c>
      <c r="I452" s="167"/>
      <c r="J452" s="168">
        <f t="shared" si="155"/>
        <v>0</v>
      </c>
      <c r="K452" s="169"/>
      <c r="L452" s="170"/>
      <c r="M452" s="171" t="s">
        <v>1</v>
      </c>
      <c r="N452" s="172" t="s">
        <v>40</v>
      </c>
      <c r="P452" s="155">
        <f t="shared" si="156"/>
        <v>0</v>
      </c>
      <c r="Q452" s="155">
        <v>2.2000000000000001E-4</v>
      </c>
      <c r="R452" s="155">
        <f t="shared" si="157"/>
        <v>4.6809839999999998E-2</v>
      </c>
      <c r="S452" s="155">
        <v>0</v>
      </c>
      <c r="T452" s="156">
        <f t="shared" si="158"/>
        <v>0</v>
      </c>
      <c r="AR452" s="157" t="s">
        <v>295</v>
      </c>
      <c r="AT452" s="157" t="s">
        <v>322</v>
      </c>
      <c r="AU452" s="157" t="s">
        <v>84</v>
      </c>
      <c r="AY452" s="13" t="s">
        <v>160</v>
      </c>
      <c r="BE452" s="158">
        <f t="shared" si="159"/>
        <v>0</v>
      </c>
      <c r="BF452" s="158">
        <f t="shared" si="160"/>
        <v>0</v>
      </c>
      <c r="BG452" s="158">
        <f t="shared" si="161"/>
        <v>0</v>
      </c>
      <c r="BH452" s="158">
        <f t="shared" si="162"/>
        <v>0</v>
      </c>
      <c r="BI452" s="158">
        <f t="shared" si="163"/>
        <v>0</v>
      </c>
      <c r="BJ452" s="13" t="s">
        <v>82</v>
      </c>
      <c r="BK452" s="158">
        <f t="shared" si="164"/>
        <v>0</v>
      </c>
      <c r="BL452" s="13" t="s">
        <v>229</v>
      </c>
      <c r="BM452" s="157" t="s">
        <v>1703</v>
      </c>
    </row>
    <row r="453" spans="2:65" s="1" customFormat="1" ht="16.5" customHeight="1" x14ac:dyDescent="0.2">
      <c r="B453" s="28"/>
      <c r="C453" s="146" t="s">
        <v>1704</v>
      </c>
      <c r="D453" s="146" t="s">
        <v>163</v>
      </c>
      <c r="E453" s="147" t="s">
        <v>1705</v>
      </c>
      <c r="F453" s="148" t="s">
        <v>1706</v>
      </c>
      <c r="G453" s="149" t="s">
        <v>492</v>
      </c>
      <c r="H453" s="150">
        <v>23.94</v>
      </c>
      <c r="I453" s="151"/>
      <c r="J453" s="152">
        <f t="shared" si="155"/>
        <v>0</v>
      </c>
      <c r="K453" s="153"/>
      <c r="L453" s="28"/>
      <c r="M453" s="154" t="s">
        <v>1</v>
      </c>
      <c r="N453" s="115" t="s">
        <v>40</v>
      </c>
      <c r="P453" s="155">
        <f t="shared" si="156"/>
        <v>0</v>
      </c>
      <c r="Q453" s="155">
        <v>0</v>
      </c>
      <c r="R453" s="155">
        <f t="shared" si="157"/>
        <v>0</v>
      </c>
      <c r="S453" s="155">
        <v>0</v>
      </c>
      <c r="T453" s="156">
        <f t="shared" si="158"/>
        <v>0</v>
      </c>
      <c r="AR453" s="157" t="s">
        <v>229</v>
      </c>
      <c r="AT453" s="157" t="s">
        <v>163</v>
      </c>
      <c r="AU453" s="157" t="s">
        <v>84</v>
      </c>
      <c r="AY453" s="13" t="s">
        <v>160</v>
      </c>
      <c r="BE453" s="158">
        <f t="shared" si="159"/>
        <v>0</v>
      </c>
      <c r="BF453" s="158">
        <f t="shared" si="160"/>
        <v>0</v>
      </c>
      <c r="BG453" s="158">
        <f t="shared" si="161"/>
        <v>0</v>
      </c>
      <c r="BH453" s="158">
        <f t="shared" si="162"/>
        <v>0</v>
      </c>
      <c r="BI453" s="158">
        <f t="shared" si="163"/>
        <v>0</v>
      </c>
      <c r="BJ453" s="13" t="s">
        <v>82</v>
      </c>
      <c r="BK453" s="158">
        <f t="shared" si="164"/>
        <v>0</v>
      </c>
      <c r="BL453" s="13" t="s">
        <v>229</v>
      </c>
      <c r="BM453" s="157" t="s">
        <v>1707</v>
      </c>
    </row>
    <row r="454" spans="2:65" s="1" customFormat="1" ht="16.5" customHeight="1" x14ac:dyDescent="0.2">
      <c r="B454" s="28"/>
      <c r="C454" s="162" t="s">
        <v>1708</v>
      </c>
      <c r="D454" s="162" t="s">
        <v>322</v>
      </c>
      <c r="E454" s="163" t="s">
        <v>1709</v>
      </c>
      <c r="F454" s="164" t="s">
        <v>1710</v>
      </c>
      <c r="G454" s="165" t="s">
        <v>492</v>
      </c>
      <c r="H454" s="166">
        <v>26.334</v>
      </c>
      <c r="I454" s="167"/>
      <c r="J454" s="168">
        <f t="shared" si="155"/>
        <v>0</v>
      </c>
      <c r="K454" s="169"/>
      <c r="L454" s="170"/>
      <c r="M454" s="171" t="s">
        <v>1</v>
      </c>
      <c r="N454" s="172" t="s">
        <v>40</v>
      </c>
      <c r="P454" s="155">
        <f t="shared" si="156"/>
        <v>0</v>
      </c>
      <c r="Q454" s="155">
        <v>2.7999999999999998E-4</v>
      </c>
      <c r="R454" s="155">
        <f t="shared" si="157"/>
        <v>7.3735199999999989E-3</v>
      </c>
      <c r="S454" s="155">
        <v>0</v>
      </c>
      <c r="T454" s="156">
        <f t="shared" si="158"/>
        <v>0</v>
      </c>
      <c r="AR454" s="157" t="s">
        <v>295</v>
      </c>
      <c r="AT454" s="157" t="s">
        <v>322</v>
      </c>
      <c r="AU454" s="157" t="s">
        <v>84</v>
      </c>
      <c r="AY454" s="13" t="s">
        <v>160</v>
      </c>
      <c r="BE454" s="158">
        <f t="shared" si="159"/>
        <v>0</v>
      </c>
      <c r="BF454" s="158">
        <f t="shared" si="160"/>
        <v>0</v>
      </c>
      <c r="BG454" s="158">
        <f t="shared" si="161"/>
        <v>0</v>
      </c>
      <c r="BH454" s="158">
        <f t="shared" si="162"/>
        <v>0</v>
      </c>
      <c r="BI454" s="158">
        <f t="shared" si="163"/>
        <v>0</v>
      </c>
      <c r="BJ454" s="13" t="s">
        <v>82</v>
      </c>
      <c r="BK454" s="158">
        <f t="shared" si="164"/>
        <v>0</v>
      </c>
      <c r="BL454" s="13" t="s">
        <v>229</v>
      </c>
      <c r="BM454" s="157" t="s">
        <v>1711</v>
      </c>
    </row>
    <row r="455" spans="2:65" s="1" customFormat="1" ht="16.5" customHeight="1" x14ac:dyDescent="0.2">
      <c r="B455" s="28"/>
      <c r="C455" s="146" t="s">
        <v>1712</v>
      </c>
      <c r="D455" s="146" t="s">
        <v>163</v>
      </c>
      <c r="E455" s="147" t="s">
        <v>1713</v>
      </c>
      <c r="F455" s="148" t="s">
        <v>1714</v>
      </c>
      <c r="G455" s="149" t="s">
        <v>492</v>
      </c>
      <c r="H455" s="150">
        <v>10.4</v>
      </c>
      <c r="I455" s="151"/>
      <c r="J455" s="152">
        <f t="shared" si="155"/>
        <v>0</v>
      </c>
      <c r="K455" s="153"/>
      <c r="L455" s="28"/>
      <c r="M455" s="154" t="s">
        <v>1</v>
      </c>
      <c r="N455" s="115" t="s">
        <v>40</v>
      </c>
      <c r="P455" s="155">
        <f t="shared" si="156"/>
        <v>0</v>
      </c>
      <c r="Q455" s="155">
        <v>0</v>
      </c>
      <c r="R455" s="155">
        <f t="shared" si="157"/>
        <v>0</v>
      </c>
      <c r="S455" s="155">
        <v>0</v>
      </c>
      <c r="T455" s="156">
        <f t="shared" si="158"/>
        <v>0</v>
      </c>
      <c r="AR455" s="157" t="s">
        <v>229</v>
      </c>
      <c r="AT455" s="157" t="s">
        <v>163</v>
      </c>
      <c r="AU455" s="157" t="s">
        <v>84</v>
      </c>
      <c r="AY455" s="13" t="s">
        <v>160</v>
      </c>
      <c r="BE455" s="158">
        <f t="shared" si="159"/>
        <v>0</v>
      </c>
      <c r="BF455" s="158">
        <f t="shared" si="160"/>
        <v>0</v>
      </c>
      <c r="BG455" s="158">
        <f t="shared" si="161"/>
        <v>0</v>
      </c>
      <c r="BH455" s="158">
        <f t="shared" si="162"/>
        <v>0</v>
      </c>
      <c r="BI455" s="158">
        <f t="shared" si="163"/>
        <v>0</v>
      </c>
      <c r="BJ455" s="13" t="s">
        <v>82</v>
      </c>
      <c r="BK455" s="158">
        <f t="shared" si="164"/>
        <v>0</v>
      </c>
      <c r="BL455" s="13" t="s">
        <v>229</v>
      </c>
      <c r="BM455" s="157" t="s">
        <v>1715</v>
      </c>
    </row>
    <row r="456" spans="2:65" s="1" customFormat="1" ht="16.5" customHeight="1" x14ac:dyDescent="0.2">
      <c r="B456" s="28"/>
      <c r="C456" s="162" t="s">
        <v>1716</v>
      </c>
      <c r="D456" s="162" t="s">
        <v>322</v>
      </c>
      <c r="E456" s="163" t="s">
        <v>1717</v>
      </c>
      <c r="F456" s="164" t="s">
        <v>1718</v>
      </c>
      <c r="G456" s="165" t="s">
        <v>492</v>
      </c>
      <c r="H456" s="166">
        <v>10.608000000000001</v>
      </c>
      <c r="I456" s="167"/>
      <c r="J456" s="168">
        <f t="shared" si="155"/>
        <v>0</v>
      </c>
      <c r="K456" s="169"/>
      <c r="L456" s="170"/>
      <c r="M456" s="171" t="s">
        <v>1</v>
      </c>
      <c r="N456" s="172" t="s">
        <v>40</v>
      </c>
      <c r="P456" s="155">
        <f t="shared" si="156"/>
        <v>0</v>
      </c>
      <c r="Q456" s="155">
        <v>4.0000000000000002E-4</v>
      </c>
      <c r="R456" s="155">
        <f t="shared" si="157"/>
        <v>4.2432000000000008E-3</v>
      </c>
      <c r="S456" s="155">
        <v>0</v>
      </c>
      <c r="T456" s="156">
        <f t="shared" si="158"/>
        <v>0</v>
      </c>
      <c r="AR456" s="157" t="s">
        <v>295</v>
      </c>
      <c r="AT456" s="157" t="s">
        <v>322</v>
      </c>
      <c r="AU456" s="157" t="s">
        <v>84</v>
      </c>
      <c r="AY456" s="13" t="s">
        <v>160</v>
      </c>
      <c r="BE456" s="158">
        <f t="shared" si="159"/>
        <v>0</v>
      </c>
      <c r="BF456" s="158">
        <f t="shared" si="160"/>
        <v>0</v>
      </c>
      <c r="BG456" s="158">
        <f t="shared" si="161"/>
        <v>0</v>
      </c>
      <c r="BH456" s="158">
        <f t="shared" si="162"/>
        <v>0</v>
      </c>
      <c r="BI456" s="158">
        <f t="shared" si="163"/>
        <v>0</v>
      </c>
      <c r="BJ456" s="13" t="s">
        <v>82</v>
      </c>
      <c r="BK456" s="158">
        <f t="shared" si="164"/>
        <v>0</v>
      </c>
      <c r="BL456" s="13" t="s">
        <v>229</v>
      </c>
      <c r="BM456" s="157" t="s">
        <v>1719</v>
      </c>
    </row>
    <row r="457" spans="2:65" s="1" customFormat="1" ht="16.5" customHeight="1" x14ac:dyDescent="0.2">
      <c r="B457" s="28"/>
      <c r="C457" s="146" t="s">
        <v>1720</v>
      </c>
      <c r="D457" s="146" t="s">
        <v>163</v>
      </c>
      <c r="E457" s="147" t="s">
        <v>1721</v>
      </c>
      <c r="F457" s="148" t="s">
        <v>1722</v>
      </c>
      <c r="G457" s="149" t="s">
        <v>492</v>
      </c>
      <c r="H457" s="150">
        <v>190.7</v>
      </c>
      <c r="I457" s="151"/>
      <c r="J457" s="152">
        <f t="shared" si="155"/>
        <v>0</v>
      </c>
      <c r="K457" s="153"/>
      <c r="L457" s="28"/>
      <c r="M457" s="154" t="s">
        <v>1</v>
      </c>
      <c r="N457" s="115" t="s">
        <v>40</v>
      </c>
      <c r="P457" s="155">
        <f t="shared" si="156"/>
        <v>0</v>
      </c>
      <c r="Q457" s="155">
        <v>3.0000000000000001E-5</v>
      </c>
      <c r="R457" s="155">
        <f t="shared" si="157"/>
        <v>5.7209999999999995E-3</v>
      </c>
      <c r="S457" s="155">
        <v>0</v>
      </c>
      <c r="T457" s="156">
        <f t="shared" si="158"/>
        <v>0</v>
      </c>
      <c r="AR457" s="157" t="s">
        <v>229</v>
      </c>
      <c r="AT457" s="157" t="s">
        <v>163</v>
      </c>
      <c r="AU457" s="157" t="s">
        <v>84</v>
      </c>
      <c r="AY457" s="13" t="s">
        <v>160</v>
      </c>
      <c r="BE457" s="158">
        <f t="shared" si="159"/>
        <v>0</v>
      </c>
      <c r="BF457" s="158">
        <f t="shared" si="160"/>
        <v>0</v>
      </c>
      <c r="BG457" s="158">
        <f t="shared" si="161"/>
        <v>0</v>
      </c>
      <c r="BH457" s="158">
        <f t="shared" si="162"/>
        <v>0</v>
      </c>
      <c r="BI457" s="158">
        <f t="shared" si="163"/>
        <v>0</v>
      </c>
      <c r="BJ457" s="13" t="s">
        <v>82</v>
      </c>
      <c r="BK457" s="158">
        <f t="shared" si="164"/>
        <v>0</v>
      </c>
      <c r="BL457" s="13" t="s">
        <v>229</v>
      </c>
      <c r="BM457" s="157" t="s">
        <v>1723</v>
      </c>
    </row>
    <row r="458" spans="2:65" s="1" customFormat="1" ht="24.15" customHeight="1" x14ac:dyDescent="0.2">
      <c r="B458" s="28"/>
      <c r="C458" s="146" t="s">
        <v>1724</v>
      </c>
      <c r="D458" s="146" t="s">
        <v>163</v>
      </c>
      <c r="E458" s="147" t="s">
        <v>1725</v>
      </c>
      <c r="F458" s="148" t="s">
        <v>1726</v>
      </c>
      <c r="G458" s="149" t="s">
        <v>171</v>
      </c>
      <c r="H458" s="150">
        <v>194.03</v>
      </c>
      <c r="I458" s="151"/>
      <c r="J458" s="152">
        <f t="shared" si="155"/>
        <v>0</v>
      </c>
      <c r="K458" s="153"/>
      <c r="L458" s="28"/>
      <c r="M458" s="154" t="s">
        <v>1</v>
      </c>
      <c r="N458" s="115" t="s">
        <v>40</v>
      </c>
      <c r="P458" s="155">
        <f t="shared" si="156"/>
        <v>0</v>
      </c>
      <c r="Q458" s="155">
        <v>0</v>
      </c>
      <c r="R458" s="155">
        <f t="shared" si="157"/>
        <v>0</v>
      </c>
      <c r="S458" s="155">
        <v>0</v>
      </c>
      <c r="T458" s="156">
        <f t="shared" si="158"/>
        <v>0</v>
      </c>
      <c r="AR458" s="157" t="s">
        <v>229</v>
      </c>
      <c r="AT458" s="157" t="s">
        <v>163</v>
      </c>
      <c r="AU458" s="157" t="s">
        <v>84</v>
      </c>
      <c r="AY458" s="13" t="s">
        <v>160</v>
      </c>
      <c r="BE458" s="158">
        <f t="shared" si="159"/>
        <v>0</v>
      </c>
      <c r="BF458" s="158">
        <f t="shared" si="160"/>
        <v>0</v>
      </c>
      <c r="BG458" s="158">
        <f t="shared" si="161"/>
        <v>0</v>
      </c>
      <c r="BH458" s="158">
        <f t="shared" si="162"/>
        <v>0</v>
      </c>
      <c r="BI458" s="158">
        <f t="shared" si="163"/>
        <v>0</v>
      </c>
      <c r="BJ458" s="13" t="s">
        <v>82</v>
      </c>
      <c r="BK458" s="158">
        <f t="shared" si="164"/>
        <v>0</v>
      </c>
      <c r="BL458" s="13" t="s">
        <v>229</v>
      </c>
      <c r="BM458" s="157" t="s">
        <v>1727</v>
      </c>
    </row>
    <row r="459" spans="2:65" s="1" customFormat="1" ht="24.15" customHeight="1" x14ac:dyDescent="0.2">
      <c r="B459" s="28"/>
      <c r="C459" s="146" t="s">
        <v>1728</v>
      </c>
      <c r="D459" s="146" t="s">
        <v>163</v>
      </c>
      <c r="E459" s="147" t="s">
        <v>1729</v>
      </c>
      <c r="F459" s="148" t="s">
        <v>1730</v>
      </c>
      <c r="G459" s="149" t="s">
        <v>218</v>
      </c>
      <c r="H459" s="150">
        <v>2.1579999999999999</v>
      </c>
      <c r="I459" s="151"/>
      <c r="J459" s="152">
        <f t="shared" si="155"/>
        <v>0</v>
      </c>
      <c r="K459" s="153"/>
      <c r="L459" s="28"/>
      <c r="M459" s="154" t="s">
        <v>1</v>
      </c>
      <c r="N459" s="115" t="s">
        <v>40</v>
      </c>
      <c r="P459" s="155">
        <f t="shared" si="156"/>
        <v>0</v>
      </c>
      <c r="Q459" s="155">
        <v>0</v>
      </c>
      <c r="R459" s="155">
        <f t="shared" si="157"/>
        <v>0</v>
      </c>
      <c r="S459" s="155">
        <v>0</v>
      </c>
      <c r="T459" s="156">
        <f t="shared" si="158"/>
        <v>0</v>
      </c>
      <c r="AR459" s="157" t="s">
        <v>229</v>
      </c>
      <c r="AT459" s="157" t="s">
        <v>163</v>
      </c>
      <c r="AU459" s="157" t="s">
        <v>84</v>
      </c>
      <c r="AY459" s="13" t="s">
        <v>160</v>
      </c>
      <c r="BE459" s="158">
        <f t="shared" si="159"/>
        <v>0</v>
      </c>
      <c r="BF459" s="158">
        <f t="shared" si="160"/>
        <v>0</v>
      </c>
      <c r="BG459" s="158">
        <f t="shared" si="161"/>
        <v>0</v>
      </c>
      <c r="BH459" s="158">
        <f t="shared" si="162"/>
        <v>0</v>
      </c>
      <c r="BI459" s="158">
        <f t="shared" si="163"/>
        <v>0</v>
      </c>
      <c r="BJ459" s="13" t="s">
        <v>82</v>
      </c>
      <c r="BK459" s="158">
        <f t="shared" si="164"/>
        <v>0</v>
      </c>
      <c r="BL459" s="13" t="s">
        <v>229</v>
      </c>
      <c r="BM459" s="157" t="s">
        <v>1731</v>
      </c>
    </row>
    <row r="460" spans="2:65" s="1" customFormat="1" ht="24.15" customHeight="1" x14ac:dyDescent="0.2">
      <c r="B460" s="28"/>
      <c r="C460" s="146" t="s">
        <v>1732</v>
      </c>
      <c r="D460" s="146" t="s">
        <v>163</v>
      </c>
      <c r="E460" s="147" t="s">
        <v>1733</v>
      </c>
      <c r="F460" s="148" t="s">
        <v>1734</v>
      </c>
      <c r="G460" s="149" t="s">
        <v>218</v>
      </c>
      <c r="H460" s="150">
        <v>2.1579999999999999</v>
      </c>
      <c r="I460" s="151"/>
      <c r="J460" s="152">
        <f t="shared" si="155"/>
        <v>0</v>
      </c>
      <c r="K460" s="153"/>
      <c r="L460" s="28"/>
      <c r="M460" s="154" t="s">
        <v>1</v>
      </c>
      <c r="N460" s="115" t="s">
        <v>40</v>
      </c>
      <c r="P460" s="155">
        <f t="shared" si="156"/>
        <v>0</v>
      </c>
      <c r="Q460" s="155">
        <v>0</v>
      </c>
      <c r="R460" s="155">
        <f t="shared" si="157"/>
        <v>0</v>
      </c>
      <c r="S460" s="155">
        <v>0</v>
      </c>
      <c r="T460" s="156">
        <f t="shared" si="158"/>
        <v>0</v>
      </c>
      <c r="AR460" s="157" t="s">
        <v>229</v>
      </c>
      <c r="AT460" s="157" t="s">
        <v>163</v>
      </c>
      <c r="AU460" s="157" t="s">
        <v>84</v>
      </c>
      <c r="AY460" s="13" t="s">
        <v>160</v>
      </c>
      <c r="BE460" s="158">
        <f t="shared" si="159"/>
        <v>0</v>
      </c>
      <c r="BF460" s="158">
        <f t="shared" si="160"/>
        <v>0</v>
      </c>
      <c r="BG460" s="158">
        <f t="shared" si="161"/>
        <v>0</v>
      </c>
      <c r="BH460" s="158">
        <f t="shared" si="162"/>
        <v>0</v>
      </c>
      <c r="BI460" s="158">
        <f t="shared" si="163"/>
        <v>0</v>
      </c>
      <c r="BJ460" s="13" t="s">
        <v>82</v>
      </c>
      <c r="BK460" s="158">
        <f t="shared" si="164"/>
        <v>0</v>
      </c>
      <c r="BL460" s="13" t="s">
        <v>229</v>
      </c>
      <c r="BM460" s="157" t="s">
        <v>1735</v>
      </c>
    </row>
    <row r="461" spans="2:65" s="11" customFormat="1" ht="22.75" customHeight="1" x14ac:dyDescent="0.25">
      <c r="B461" s="134"/>
      <c r="D461" s="135" t="s">
        <v>74</v>
      </c>
      <c r="E461" s="144" t="s">
        <v>548</v>
      </c>
      <c r="F461" s="144" t="s">
        <v>549</v>
      </c>
      <c r="I461" s="137"/>
      <c r="J461" s="145">
        <f>BK461</f>
        <v>0</v>
      </c>
      <c r="L461" s="134"/>
      <c r="M461" s="139"/>
      <c r="P461" s="140">
        <f>SUM(P462:P469)</f>
        <v>0</v>
      </c>
      <c r="R461" s="140">
        <f>SUM(R462:R469)</f>
        <v>1.4606374599999998</v>
      </c>
      <c r="T461" s="141">
        <f>SUM(T462:T469)</f>
        <v>0</v>
      </c>
      <c r="AR461" s="135" t="s">
        <v>84</v>
      </c>
      <c r="AT461" s="142" t="s">
        <v>74</v>
      </c>
      <c r="AU461" s="142" t="s">
        <v>82</v>
      </c>
      <c r="AY461" s="135" t="s">
        <v>160</v>
      </c>
      <c r="BK461" s="143">
        <f>SUM(BK462:BK469)</f>
        <v>0</v>
      </c>
    </row>
    <row r="462" spans="2:65" s="1" customFormat="1" ht="16.5" customHeight="1" x14ac:dyDescent="0.2">
      <c r="B462" s="28"/>
      <c r="C462" s="146" t="s">
        <v>1736</v>
      </c>
      <c r="D462" s="146" t="s">
        <v>163</v>
      </c>
      <c r="E462" s="147" t="s">
        <v>551</v>
      </c>
      <c r="F462" s="148" t="s">
        <v>552</v>
      </c>
      <c r="G462" s="149" t="s">
        <v>171</v>
      </c>
      <c r="H462" s="150">
        <v>70.587999999999994</v>
      </c>
      <c r="I462" s="151"/>
      <c r="J462" s="152">
        <f t="shared" ref="J462:J469" si="165">ROUND(I462*H462,2)</f>
        <v>0</v>
      </c>
      <c r="K462" s="153"/>
      <c r="L462" s="28"/>
      <c r="M462" s="154" t="s">
        <v>1</v>
      </c>
      <c r="N462" s="115" t="s">
        <v>40</v>
      </c>
      <c r="P462" s="155">
        <f t="shared" ref="P462:P469" si="166">O462*H462</f>
        <v>0</v>
      </c>
      <c r="Q462" s="155">
        <v>0</v>
      </c>
      <c r="R462" s="155">
        <f t="shared" ref="R462:R469" si="167">Q462*H462</f>
        <v>0</v>
      </c>
      <c r="S462" s="155">
        <v>0</v>
      </c>
      <c r="T462" s="156">
        <f t="shared" ref="T462:T469" si="168">S462*H462</f>
        <v>0</v>
      </c>
      <c r="AR462" s="157" t="s">
        <v>229</v>
      </c>
      <c r="AT462" s="157" t="s">
        <v>163</v>
      </c>
      <c r="AU462" s="157" t="s">
        <v>84</v>
      </c>
      <c r="AY462" s="13" t="s">
        <v>160</v>
      </c>
      <c r="BE462" s="158">
        <f t="shared" ref="BE462:BE469" si="169">IF(N462="základní",J462,0)</f>
        <v>0</v>
      </c>
      <c r="BF462" s="158">
        <f t="shared" ref="BF462:BF469" si="170">IF(N462="snížená",J462,0)</f>
        <v>0</v>
      </c>
      <c r="BG462" s="158">
        <f t="shared" ref="BG462:BG469" si="171">IF(N462="zákl. přenesená",J462,0)</f>
        <v>0</v>
      </c>
      <c r="BH462" s="158">
        <f t="shared" ref="BH462:BH469" si="172">IF(N462="sníž. přenesená",J462,0)</f>
        <v>0</v>
      </c>
      <c r="BI462" s="158">
        <f t="shared" ref="BI462:BI469" si="173">IF(N462="nulová",J462,0)</f>
        <v>0</v>
      </c>
      <c r="BJ462" s="13" t="s">
        <v>82</v>
      </c>
      <c r="BK462" s="158">
        <f t="shared" ref="BK462:BK469" si="174">ROUND(I462*H462,2)</f>
        <v>0</v>
      </c>
      <c r="BL462" s="13" t="s">
        <v>229</v>
      </c>
      <c r="BM462" s="157" t="s">
        <v>1737</v>
      </c>
    </row>
    <row r="463" spans="2:65" s="1" customFormat="1" ht="16.5" customHeight="1" x14ac:dyDescent="0.2">
      <c r="B463" s="28"/>
      <c r="C463" s="146" t="s">
        <v>1738</v>
      </c>
      <c r="D463" s="146" t="s">
        <v>163</v>
      </c>
      <c r="E463" s="147" t="s">
        <v>555</v>
      </c>
      <c r="F463" s="148" t="s">
        <v>556</v>
      </c>
      <c r="G463" s="149" t="s">
        <v>171</v>
      </c>
      <c r="H463" s="150">
        <v>70.587999999999994</v>
      </c>
      <c r="I463" s="151"/>
      <c r="J463" s="152">
        <f t="shared" si="165"/>
        <v>0</v>
      </c>
      <c r="K463" s="153"/>
      <c r="L463" s="28"/>
      <c r="M463" s="154" t="s">
        <v>1</v>
      </c>
      <c r="N463" s="115" t="s">
        <v>40</v>
      </c>
      <c r="P463" s="155">
        <f t="shared" si="166"/>
        <v>0</v>
      </c>
      <c r="Q463" s="155">
        <v>2.9999999999999997E-4</v>
      </c>
      <c r="R463" s="155">
        <f t="shared" si="167"/>
        <v>2.1176399999999998E-2</v>
      </c>
      <c r="S463" s="155">
        <v>0</v>
      </c>
      <c r="T463" s="156">
        <f t="shared" si="168"/>
        <v>0</v>
      </c>
      <c r="AR463" s="157" t="s">
        <v>229</v>
      </c>
      <c r="AT463" s="157" t="s">
        <v>163</v>
      </c>
      <c r="AU463" s="157" t="s">
        <v>84</v>
      </c>
      <c r="AY463" s="13" t="s">
        <v>160</v>
      </c>
      <c r="BE463" s="158">
        <f t="shared" si="169"/>
        <v>0</v>
      </c>
      <c r="BF463" s="158">
        <f t="shared" si="170"/>
        <v>0</v>
      </c>
      <c r="BG463" s="158">
        <f t="shared" si="171"/>
        <v>0</v>
      </c>
      <c r="BH463" s="158">
        <f t="shared" si="172"/>
        <v>0</v>
      </c>
      <c r="BI463" s="158">
        <f t="shared" si="173"/>
        <v>0</v>
      </c>
      <c r="BJ463" s="13" t="s">
        <v>82</v>
      </c>
      <c r="BK463" s="158">
        <f t="shared" si="174"/>
        <v>0</v>
      </c>
      <c r="BL463" s="13" t="s">
        <v>229</v>
      </c>
      <c r="BM463" s="157" t="s">
        <v>1739</v>
      </c>
    </row>
    <row r="464" spans="2:65" s="1" customFormat="1" ht="24.15" customHeight="1" x14ac:dyDescent="0.2">
      <c r="B464" s="28"/>
      <c r="C464" s="146" t="s">
        <v>1740</v>
      </c>
      <c r="D464" s="146" t="s">
        <v>163</v>
      </c>
      <c r="E464" s="147" t="s">
        <v>559</v>
      </c>
      <c r="F464" s="148" t="s">
        <v>560</v>
      </c>
      <c r="G464" s="149" t="s">
        <v>171</v>
      </c>
      <c r="H464" s="150">
        <v>64.347999999999999</v>
      </c>
      <c r="I464" s="151"/>
      <c r="J464" s="152">
        <f t="shared" si="165"/>
        <v>0</v>
      </c>
      <c r="K464" s="153"/>
      <c r="L464" s="28"/>
      <c r="M464" s="154" t="s">
        <v>1</v>
      </c>
      <c r="N464" s="115" t="s">
        <v>40</v>
      </c>
      <c r="P464" s="155">
        <f t="shared" si="166"/>
        <v>0</v>
      </c>
      <c r="Q464" s="155">
        <v>1.5E-3</v>
      </c>
      <c r="R464" s="155">
        <f t="shared" si="167"/>
        <v>9.6521999999999997E-2</v>
      </c>
      <c r="S464" s="155">
        <v>0</v>
      </c>
      <c r="T464" s="156">
        <f t="shared" si="168"/>
        <v>0</v>
      </c>
      <c r="AR464" s="157" t="s">
        <v>229</v>
      </c>
      <c r="AT464" s="157" t="s">
        <v>163</v>
      </c>
      <c r="AU464" s="157" t="s">
        <v>84</v>
      </c>
      <c r="AY464" s="13" t="s">
        <v>160</v>
      </c>
      <c r="BE464" s="158">
        <f t="shared" si="169"/>
        <v>0</v>
      </c>
      <c r="BF464" s="158">
        <f t="shared" si="170"/>
        <v>0</v>
      </c>
      <c r="BG464" s="158">
        <f t="shared" si="171"/>
        <v>0</v>
      </c>
      <c r="BH464" s="158">
        <f t="shared" si="172"/>
        <v>0</v>
      </c>
      <c r="BI464" s="158">
        <f t="shared" si="173"/>
        <v>0</v>
      </c>
      <c r="BJ464" s="13" t="s">
        <v>82</v>
      </c>
      <c r="BK464" s="158">
        <f t="shared" si="174"/>
        <v>0</v>
      </c>
      <c r="BL464" s="13" t="s">
        <v>229</v>
      </c>
      <c r="BM464" s="157" t="s">
        <v>1741</v>
      </c>
    </row>
    <row r="465" spans="2:65" s="1" customFormat="1" ht="33" customHeight="1" x14ac:dyDescent="0.2">
      <c r="B465" s="28"/>
      <c r="C465" s="146" t="s">
        <v>1742</v>
      </c>
      <c r="D465" s="146" t="s">
        <v>163</v>
      </c>
      <c r="E465" s="147" t="s">
        <v>1743</v>
      </c>
      <c r="F465" s="148" t="s">
        <v>1744</v>
      </c>
      <c r="G465" s="149" t="s">
        <v>171</v>
      </c>
      <c r="H465" s="150">
        <v>70.587999999999994</v>
      </c>
      <c r="I465" s="151"/>
      <c r="J465" s="152">
        <f t="shared" si="165"/>
        <v>0</v>
      </c>
      <c r="K465" s="153"/>
      <c r="L465" s="28"/>
      <c r="M465" s="154" t="s">
        <v>1</v>
      </c>
      <c r="N465" s="115" t="s">
        <v>40</v>
      </c>
      <c r="P465" s="155">
        <f t="shared" si="166"/>
        <v>0</v>
      </c>
      <c r="Q465" s="155">
        <v>6.0000000000000001E-3</v>
      </c>
      <c r="R465" s="155">
        <f t="shared" si="167"/>
        <v>0.42352799999999996</v>
      </c>
      <c r="S465" s="155">
        <v>0</v>
      </c>
      <c r="T465" s="156">
        <f t="shared" si="168"/>
        <v>0</v>
      </c>
      <c r="AR465" s="157" t="s">
        <v>229</v>
      </c>
      <c r="AT465" s="157" t="s">
        <v>163</v>
      </c>
      <c r="AU465" s="157" t="s">
        <v>84</v>
      </c>
      <c r="AY465" s="13" t="s">
        <v>160</v>
      </c>
      <c r="BE465" s="158">
        <f t="shared" si="169"/>
        <v>0</v>
      </c>
      <c r="BF465" s="158">
        <f t="shared" si="170"/>
        <v>0</v>
      </c>
      <c r="BG465" s="158">
        <f t="shared" si="171"/>
        <v>0</v>
      </c>
      <c r="BH465" s="158">
        <f t="shared" si="172"/>
        <v>0</v>
      </c>
      <c r="BI465" s="158">
        <f t="shared" si="173"/>
        <v>0</v>
      </c>
      <c r="BJ465" s="13" t="s">
        <v>82</v>
      </c>
      <c r="BK465" s="158">
        <f t="shared" si="174"/>
        <v>0</v>
      </c>
      <c r="BL465" s="13" t="s">
        <v>229</v>
      </c>
      <c r="BM465" s="157" t="s">
        <v>1745</v>
      </c>
    </row>
    <row r="466" spans="2:65" s="1" customFormat="1" ht="16.5" customHeight="1" x14ac:dyDescent="0.2">
      <c r="B466" s="28"/>
      <c r="C466" s="162" t="s">
        <v>1746</v>
      </c>
      <c r="D466" s="162" t="s">
        <v>322</v>
      </c>
      <c r="E466" s="163" t="s">
        <v>1747</v>
      </c>
      <c r="F466" s="164" t="s">
        <v>1748</v>
      </c>
      <c r="G466" s="165" t="s">
        <v>171</v>
      </c>
      <c r="H466" s="166">
        <v>77.647000000000006</v>
      </c>
      <c r="I466" s="167"/>
      <c r="J466" s="168">
        <f t="shared" si="165"/>
        <v>0</v>
      </c>
      <c r="K466" s="169"/>
      <c r="L466" s="170"/>
      <c r="M466" s="171" t="s">
        <v>1</v>
      </c>
      <c r="N466" s="172" t="s">
        <v>40</v>
      </c>
      <c r="P466" s="155">
        <f t="shared" si="166"/>
        <v>0</v>
      </c>
      <c r="Q466" s="155">
        <v>1.18E-2</v>
      </c>
      <c r="R466" s="155">
        <f t="shared" si="167"/>
        <v>0.91623460000000001</v>
      </c>
      <c r="S466" s="155">
        <v>0</v>
      </c>
      <c r="T466" s="156">
        <f t="shared" si="168"/>
        <v>0</v>
      </c>
      <c r="AR466" s="157" t="s">
        <v>295</v>
      </c>
      <c r="AT466" s="157" t="s">
        <v>322</v>
      </c>
      <c r="AU466" s="157" t="s">
        <v>84</v>
      </c>
      <c r="AY466" s="13" t="s">
        <v>160</v>
      </c>
      <c r="BE466" s="158">
        <f t="shared" si="169"/>
        <v>0</v>
      </c>
      <c r="BF466" s="158">
        <f t="shared" si="170"/>
        <v>0</v>
      </c>
      <c r="BG466" s="158">
        <f t="shared" si="171"/>
        <v>0</v>
      </c>
      <c r="BH466" s="158">
        <f t="shared" si="172"/>
        <v>0</v>
      </c>
      <c r="BI466" s="158">
        <f t="shared" si="173"/>
        <v>0</v>
      </c>
      <c r="BJ466" s="13" t="s">
        <v>82</v>
      </c>
      <c r="BK466" s="158">
        <f t="shared" si="174"/>
        <v>0</v>
      </c>
      <c r="BL466" s="13" t="s">
        <v>229</v>
      </c>
      <c r="BM466" s="157" t="s">
        <v>1749</v>
      </c>
    </row>
    <row r="467" spans="2:65" s="1" customFormat="1" ht="24.15" customHeight="1" x14ac:dyDescent="0.2">
      <c r="B467" s="28"/>
      <c r="C467" s="146" t="s">
        <v>1750</v>
      </c>
      <c r="D467" s="146" t="s">
        <v>163</v>
      </c>
      <c r="E467" s="147" t="s">
        <v>583</v>
      </c>
      <c r="F467" s="148" t="s">
        <v>584</v>
      </c>
      <c r="G467" s="149" t="s">
        <v>171</v>
      </c>
      <c r="H467" s="150">
        <v>70.587999999999994</v>
      </c>
      <c r="I467" s="151"/>
      <c r="J467" s="152">
        <f t="shared" si="165"/>
        <v>0</v>
      </c>
      <c r="K467" s="153"/>
      <c r="L467" s="28"/>
      <c r="M467" s="154" t="s">
        <v>1</v>
      </c>
      <c r="N467" s="115" t="s">
        <v>40</v>
      </c>
      <c r="P467" s="155">
        <f t="shared" si="166"/>
        <v>0</v>
      </c>
      <c r="Q467" s="155">
        <v>4.5000000000000003E-5</v>
      </c>
      <c r="R467" s="155">
        <f t="shared" si="167"/>
        <v>3.1764599999999999E-3</v>
      </c>
      <c r="S467" s="155">
        <v>0</v>
      </c>
      <c r="T467" s="156">
        <f t="shared" si="168"/>
        <v>0</v>
      </c>
      <c r="AR467" s="157" t="s">
        <v>229</v>
      </c>
      <c r="AT467" s="157" t="s">
        <v>163</v>
      </c>
      <c r="AU467" s="157" t="s">
        <v>84</v>
      </c>
      <c r="AY467" s="13" t="s">
        <v>160</v>
      </c>
      <c r="BE467" s="158">
        <f t="shared" si="169"/>
        <v>0</v>
      </c>
      <c r="BF467" s="158">
        <f t="shared" si="170"/>
        <v>0</v>
      </c>
      <c r="BG467" s="158">
        <f t="shared" si="171"/>
        <v>0</v>
      </c>
      <c r="BH467" s="158">
        <f t="shared" si="172"/>
        <v>0</v>
      </c>
      <c r="BI467" s="158">
        <f t="shared" si="173"/>
        <v>0</v>
      </c>
      <c r="BJ467" s="13" t="s">
        <v>82</v>
      </c>
      <c r="BK467" s="158">
        <f t="shared" si="174"/>
        <v>0</v>
      </c>
      <c r="BL467" s="13" t="s">
        <v>229</v>
      </c>
      <c r="BM467" s="157" t="s">
        <v>1751</v>
      </c>
    </row>
    <row r="468" spans="2:65" s="1" customFormat="1" ht="24.15" customHeight="1" x14ac:dyDescent="0.2">
      <c r="B468" s="28"/>
      <c r="C468" s="146" t="s">
        <v>1752</v>
      </c>
      <c r="D468" s="146" t="s">
        <v>163</v>
      </c>
      <c r="E468" s="147" t="s">
        <v>1753</v>
      </c>
      <c r="F468" s="148" t="s">
        <v>1754</v>
      </c>
      <c r="G468" s="149" t="s">
        <v>218</v>
      </c>
      <c r="H468" s="150">
        <v>1.4610000000000001</v>
      </c>
      <c r="I468" s="151"/>
      <c r="J468" s="152">
        <f t="shared" si="165"/>
        <v>0</v>
      </c>
      <c r="K468" s="153"/>
      <c r="L468" s="28"/>
      <c r="M468" s="154" t="s">
        <v>1</v>
      </c>
      <c r="N468" s="115" t="s">
        <v>40</v>
      </c>
      <c r="P468" s="155">
        <f t="shared" si="166"/>
        <v>0</v>
      </c>
      <c r="Q468" s="155">
        <v>0</v>
      </c>
      <c r="R468" s="155">
        <f t="shared" si="167"/>
        <v>0</v>
      </c>
      <c r="S468" s="155">
        <v>0</v>
      </c>
      <c r="T468" s="156">
        <f t="shared" si="168"/>
        <v>0</v>
      </c>
      <c r="AR468" s="157" t="s">
        <v>229</v>
      </c>
      <c r="AT468" s="157" t="s">
        <v>163</v>
      </c>
      <c r="AU468" s="157" t="s">
        <v>84</v>
      </c>
      <c r="AY468" s="13" t="s">
        <v>160</v>
      </c>
      <c r="BE468" s="158">
        <f t="shared" si="169"/>
        <v>0</v>
      </c>
      <c r="BF468" s="158">
        <f t="shared" si="170"/>
        <v>0</v>
      </c>
      <c r="BG468" s="158">
        <f t="shared" si="171"/>
        <v>0</v>
      </c>
      <c r="BH468" s="158">
        <f t="shared" si="172"/>
        <v>0</v>
      </c>
      <c r="BI468" s="158">
        <f t="shared" si="173"/>
        <v>0</v>
      </c>
      <c r="BJ468" s="13" t="s">
        <v>82</v>
      </c>
      <c r="BK468" s="158">
        <f t="shared" si="174"/>
        <v>0</v>
      </c>
      <c r="BL468" s="13" t="s">
        <v>229</v>
      </c>
      <c r="BM468" s="157" t="s">
        <v>1755</v>
      </c>
    </row>
    <row r="469" spans="2:65" s="1" customFormat="1" ht="24.15" customHeight="1" x14ac:dyDescent="0.2">
      <c r="B469" s="28"/>
      <c r="C469" s="146" t="s">
        <v>1756</v>
      </c>
      <c r="D469" s="146" t="s">
        <v>163</v>
      </c>
      <c r="E469" s="147" t="s">
        <v>591</v>
      </c>
      <c r="F469" s="148" t="s">
        <v>592</v>
      </c>
      <c r="G469" s="149" t="s">
        <v>218</v>
      </c>
      <c r="H469" s="150">
        <v>1.4610000000000001</v>
      </c>
      <c r="I469" s="151"/>
      <c r="J469" s="152">
        <f t="shared" si="165"/>
        <v>0</v>
      </c>
      <c r="K469" s="153"/>
      <c r="L469" s="28"/>
      <c r="M469" s="154" t="s">
        <v>1</v>
      </c>
      <c r="N469" s="115" t="s">
        <v>40</v>
      </c>
      <c r="P469" s="155">
        <f t="shared" si="166"/>
        <v>0</v>
      </c>
      <c r="Q469" s="155">
        <v>0</v>
      </c>
      <c r="R469" s="155">
        <f t="shared" si="167"/>
        <v>0</v>
      </c>
      <c r="S469" s="155">
        <v>0</v>
      </c>
      <c r="T469" s="156">
        <f t="shared" si="168"/>
        <v>0</v>
      </c>
      <c r="AR469" s="157" t="s">
        <v>229</v>
      </c>
      <c r="AT469" s="157" t="s">
        <v>163</v>
      </c>
      <c r="AU469" s="157" t="s">
        <v>84</v>
      </c>
      <c r="AY469" s="13" t="s">
        <v>160</v>
      </c>
      <c r="BE469" s="158">
        <f t="shared" si="169"/>
        <v>0</v>
      </c>
      <c r="BF469" s="158">
        <f t="shared" si="170"/>
        <v>0</v>
      </c>
      <c r="BG469" s="158">
        <f t="shared" si="171"/>
        <v>0</v>
      </c>
      <c r="BH469" s="158">
        <f t="shared" si="172"/>
        <v>0</v>
      </c>
      <c r="BI469" s="158">
        <f t="shared" si="173"/>
        <v>0</v>
      </c>
      <c r="BJ469" s="13" t="s">
        <v>82</v>
      </c>
      <c r="BK469" s="158">
        <f t="shared" si="174"/>
        <v>0</v>
      </c>
      <c r="BL469" s="13" t="s">
        <v>229</v>
      </c>
      <c r="BM469" s="157" t="s">
        <v>1757</v>
      </c>
    </row>
    <row r="470" spans="2:65" s="11" customFormat="1" ht="22.75" customHeight="1" x14ac:dyDescent="0.25">
      <c r="B470" s="134"/>
      <c r="D470" s="135" t="s">
        <v>74</v>
      </c>
      <c r="E470" s="144" t="s">
        <v>1758</v>
      </c>
      <c r="F470" s="144" t="s">
        <v>1759</v>
      </c>
      <c r="I470" s="137"/>
      <c r="J470" s="145">
        <f>BK470</f>
        <v>0</v>
      </c>
      <c r="L470" s="134"/>
      <c r="M470" s="139"/>
      <c r="P470" s="140">
        <f>SUM(P471:P473)</f>
        <v>0</v>
      </c>
      <c r="R470" s="140">
        <f>SUM(R471:R473)</f>
        <v>2.1590448000000002E-2</v>
      </c>
      <c r="T470" s="141">
        <f>SUM(T471:T473)</f>
        <v>0</v>
      </c>
      <c r="AR470" s="135" t="s">
        <v>84</v>
      </c>
      <c r="AT470" s="142" t="s">
        <v>74</v>
      </c>
      <c r="AU470" s="142" t="s">
        <v>82</v>
      </c>
      <c r="AY470" s="135" t="s">
        <v>160</v>
      </c>
      <c r="BK470" s="143">
        <f>SUM(BK471:BK473)</f>
        <v>0</v>
      </c>
    </row>
    <row r="471" spans="2:65" s="1" customFormat="1" ht="24.15" customHeight="1" x14ac:dyDescent="0.2">
      <c r="B471" s="28"/>
      <c r="C471" s="146" t="s">
        <v>1760</v>
      </c>
      <c r="D471" s="146" t="s">
        <v>163</v>
      </c>
      <c r="E471" s="147" t="s">
        <v>1761</v>
      </c>
      <c r="F471" s="148" t="s">
        <v>1762</v>
      </c>
      <c r="G471" s="149" t="s">
        <v>171</v>
      </c>
      <c r="H471" s="150">
        <v>148.267</v>
      </c>
      <c r="I471" s="151"/>
      <c r="J471" s="152">
        <f>ROUND(I471*H471,2)</f>
        <v>0</v>
      </c>
      <c r="K471" s="153"/>
      <c r="L471" s="28"/>
      <c r="M471" s="154" t="s">
        <v>1</v>
      </c>
      <c r="N471" s="115" t="s">
        <v>40</v>
      </c>
      <c r="P471" s="155">
        <f>O471*H471</f>
        <v>0</v>
      </c>
      <c r="Q471" s="155">
        <v>1.44E-4</v>
      </c>
      <c r="R471" s="155">
        <f>Q471*H471</f>
        <v>2.1350448000000001E-2</v>
      </c>
      <c r="S471" s="155">
        <v>0</v>
      </c>
      <c r="T471" s="156">
        <f>S471*H471</f>
        <v>0</v>
      </c>
      <c r="AR471" s="157" t="s">
        <v>229</v>
      </c>
      <c r="AT471" s="157" t="s">
        <v>163</v>
      </c>
      <c r="AU471" s="157" t="s">
        <v>84</v>
      </c>
      <c r="AY471" s="13" t="s">
        <v>160</v>
      </c>
      <c r="BE471" s="158">
        <f>IF(N471="základní",J471,0)</f>
        <v>0</v>
      </c>
      <c r="BF471" s="158">
        <f>IF(N471="snížená",J471,0)</f>
        <v>0</v>
      </c>
      <c r="BG471" s="158">
        <f>IF(N471="zákl. přenesená",J471,0)</f>
        <v>0</v>
      </c>
      <c r="BH471" s="158">
        <f>IF(N471="sníž. přenesená",J471,0)</f>
        <v>0</v>
      </c>
      <c r="BI471" s="158">
        <f>IF(N471="nulová",J471,0)</f>
        <v>0</v>
      </c>
      <c r="BJ471" s="13" t="s">
        <v>82</v>
      </c>
      <c r="BK471" s="158">
        <f>ROUND(I471*H471,2)</f>
        <v>0</v>
      </c>
      <c r="BL471" s="13" t="s">
        <v>229</v>
      </c>
      <c r="BM471" s="157" t="s">
        <v>1763</v>
      </c>
    </row>
    <row r="472" spans="2:65" s="1" customFormat="1" ht="24.15" customHeight="1" x14ac:dyDescent="0.2">
      <c r="B472" s="28"/>
      <c r="C472" s="146" t="s">
        <v>1764</v>
      </c>
      <c r="D472" s="146" t="s">
        <v>163</v>
      </c>
      <c r="E472" s="147" t="s">
        <v>1765</v>
      </c>
      <c r="F472" s="148" t="s">
        <v>1766</v>
      </c>
      <c r="G472" s="149" t="s">
        <v>223</v>
      </c>
      <c r="H472" s="150">
        <v>1</v>
      </c>
      <c r="I472" s="151"/>
      <c r="J472" s="152">
        <f>ROUND(I472*H472,2)</f>
        <v>0</v>
      </c>
      <c r="K472" s="153"/>
      <c r="L472" s="28"/>
      <c r="M472" s="154" t="s">
        <v>1</v>
      </c>
      <c r="N472" s="115" t="s">
        <v>40</v>
      </c>
      <c r="P472" s="155">
        <f>O472*H472</f>
        <v>0</v>
      </c>
      <c r="Q472" s="155">
        <v>1.2999999999999999E-4</v>
      </c>
      <c r="R472" s="155">
        <f>Q472*H472</f>
        <v>1.2999999999999999E-4</v>
      </c>
      <c r="S472" s="155">
        <v>0</v>
      </c>
      <c r="T472" s="156">
        <f>S472*H472</f>
        <v>0</v>
      </c>
      <c r="AR472" s="157" t="s">
        <v>229</v>
      </c>
      <c r="AT472" s="157" t="s">
        <v>163</v>
      </c>
      <c r="AU472" s="157" t="s">
        <v>84</v>
      </c>
      <c r="AY472" s="13" t="s">
        <v>160</v>
      </c>
      <c r="BE472" s="158">
        <f>IF(N472="základní",J472,0)</f>
        <v>0</v>
      </c>
      <c r="BF472" s="158">
        <f>IF(N472="snížená",J472,0)</f>
        <v>0</v>
      </c>
      <c r="BG472" s="158">
        <f>IF(N472="zákl. přenesená",J472,0)</f>
        <v>0</v>
      </c>
      <c r="BH472" s="158">
        <f>IF(N472="sníž. přenesená",J472,0)</f>
        <v>0</v>
      </c>
      <c r="BI472" s="158">
        <f>IF(N472="nulová",J472,0)</f>
        <v>0</v>
      </c>
      <c r="BJ472" s="13" t="s">
        <v>82</v>
      </c>
      <c r="BK472" s="158">
        <f>ROUND(I472*H472,2)</f>
        <v>0</v>
      </c>
      <c r="BL472" s="13" t="s">
        <v>229</v>
      </c>
      <c r="BM472" s="157" t="s">
        <v>1767</v>
      </c>
    </row>
    <row r="473" spans="2:65" s="1" customFormat="1" ht="24.15" customHeight="1" x14ac:dyDescent="0.2">
      <c r="B473" s="28"/>
      <c r="C473" s="146" t="s">
        <v>1768</v>
      </c>
      <c r="D473" s="146" t="s">
        <v>163</v>
      </c>
      <c r="E473" s="147" t="s">
        <v>1769</v>
      </c>
      <c r="F473" s="148" t="s">
        <v>1770</v>
      </c>
      <c r="G473" s="149" t="s">
        <v>223</v>
      </c>
      <c r="H473" s="150">
        <v>1</v>
      </c>
      <c r="I473" s="151"/>
      <c r="J473" s="152">
        <f>ROUND(I473*H473,2)</f>
        <v>0</v>
      </c>
      <c r="K473" s="153"/>
      <c r="L473" s="28"/>
      <c r="M473" s="154" t="s">
        <v>1</v>
      </c>
      <c r="N473" s="115" t="s">
        <v>40</v>
      </c>
      <c r="P473" s="155">
        <f>O473*H473</f>
        <v>0</v>
      </c>
      <c r="Q473" s="155">
        <v>1.1E-4</v>
      </c>
      <c r="R473" s="155">
        <f>Q473*H473</f>
        <v>1.1E-4</v>
      </c>
      <c r="S473" s="155">
        <v>0</v>
      </c>
      <c r="T473" s="156">
        <f>S473*H473</f>
        <v>0</v>
      </c>
      <c r="AR473" s="157" t="s">
        <v>229</v>
      </c>
      <c r="AT473" s="157" t="s">
        <v>163</v>
      </c>
      <c r="AU473" s="157" t="s">
        <v>84</v>
      </c>
      <c r="AY473" s="13" t="s">
        <v>160</v>
      </c>
      <c r="BE473" s="158">
        <f>IF(N473="základní",J473,0)</f>
        <v>0</v>
      </c>
      <c r="BF473" s="158">
        <f>IF(N473="snížená",J473,0)</f>
        <v>0</v>
      </c>
      <c r="BG473" s="158">
        <f>IF(N473="zákl. přenesená",J473,0)</f>
        <v>0</v>
      </c>
      <c r="BH473" s="158">
        <f>IF(N473="sníž. přenesená",J473,0)</f>
        <v>0</v>
      </c>
      <c r="BI473" s="158">
        <f>IF(N473="nulová",J473,0)</f>
        <v>0</v>
      </c>
      <c r="BJ473" s="13" t="s">
        <v>82</v>
      </c>
      <c r="BK473" s="158">
        <f>ROUND(I473*H473,2)</f>
        <v>0</v>
      </c>
      <c r="BL473" s="13" t="s">
        <v>229</v>
      </c>
      <c r="BM473" s="157" t="s">
        <v>1771</v>
      </c>
    </row>
    <row r="474" spans="2:65" s="11" customFormat="1" ht="22.75" customHeight="1" x14ac:dyDescent="0.25">
      <c r="B474" s="134"/>
      <c r="D474" s="135" t="s">
        <v>74</v>
      </c>
      <c r="E474" s="144" t="s">
        <v>594</v>
      </c>
      <c r="F474" s="144" t="s">
        <v>595</v>
      </c>
      <c r="I474" s="137"/>
      <c r="J474" s="145">
        <f>BK474</f>
        <v>0</v>
      </c>
      <c r="L474" s="134"/>
      <c r="M474" s="139"/>
      <c r="P474" s="140">
        <f>SUM(P475:P481)</f>
        <v>0</v>
      </c>
      <c r="R474" s="140">
        <f>SUM(R475:R481)</f>
        <v>0.37594660576</v>
      </c>
      <c r="T474" s="141">
        <f>SUM(T475:T481)</f>
        <v>0.11525504999999998</v>
      </c>
      <c r="AR474" s="135" t="s">
        <v>84</v>
      </c>
      <c r="AT474" s="142" t="s">
        <v>74</v>
      </c>
      <c r="AU474" s="142" t="s">
        <v>82</v>
      </c>
      <c r="AY474" s="135" t="s">
        <v>160</v>
      </c>
      <c r="BK474" s="143">
        <f>SUM(BK475:BK481)</f>
        <v>0</v>
      </c>
    </row>
    <row r="475" spans="2:65" s="1" customFormat="1" ht="24.15" customHeight="1" x14ac:dyDescent="0.2">
      <c r="B475" s="28"/>
      <c r="C475" s="146" t="s">
        <v>1772</v>
      </c>
      <c r="D475" s="146" t="s">
        <v>163</v>
      </c>
      <c r="E475" s="147" t="s">
        <v>597</v>
      </c>
      <c r="F475" s="148" t="s">
        <v>598</v>
      </c>
      <c r="G475" s="149" t="s">
        <v>171</v>
      </c>
      <c r="H475" s="150">
        <v>768.36699999999996</v>
      </c>
      <c r="I475" s="151"/>
      <c r="J475" s="152">
        <f t="shared" ref="J475:J481" si="175">ROUND(I475*H475,2)</f>
        <v>0</v>
      </c>
      <c r="K475" s="153"/>
      <c r="L475" s="28"/>
      <c r="M475" s="154" t="s">
        <v>1</v>
      </c>
      <c r="N475" s="115" t="s">
        <v>40</v>
      </c>
      <c r="P475" s="155">
        <f t="shared" ref="P475:P481" si="176">O475*H475</f>
        <v>0</v>
      </c>
      <c r="Q475" s="155">
        <v>0</v>
      </c>
      <c r="R475" s="155">
        <f t="shared" ref="R475:R481" si="177">Q475*H475</f>
        <v>0</v>
      </c>
      <c r="S475" s="155">
        <v>0</v>
      </c>
      <c r="T475" s="156">
        <f t="shared" ref="T475:T481" si="178">S475*H475</f>
        <v>0</v>
      </c>
      <c r="AR475" s="157" t="s">
        <v>229</v>
      </c>
      <c r="AT475" s="157" t="s">
        <v>163</v>
      </c>
      <c r="AU475" s="157" t="s">
        <v>84</v>
      </c>
      <c r="AY475" s="13" t="s">
        <v>160</v>
      </c>
      <c r="BE475" s="158">
        <f t="shared" ref="BE475:BE481" si="179">IF(N475="základní",J475,0)</f>
        <v>0</v>
      </c>
      <c r="BF475" s="158">
        <f t="shared" ref="BF475:BF481" si="180">IF(N475="snížená",J475,0)</f>
        <v>0</v>
      </c>
      <c r="BG475" s="158">
        <f t="shared" ref="BG475:BG481" si="181">IF(N475="zákl. přenesená",J475,0)</f>
        <v>0</v>
      </c>
      <c r="BH475" s="158">
        <f t="shared" ref="BH475:BH481" si="182">IF(N475="sníž. přenesená",J475,0)</f>
        <v>0</v>
      </c>
      <c r="BI475" s="158">
        <f t="shared" ref="BI475:BI481" si="183">IF(N475="nulová",J475,0)</f>
        <v>0</v>
      </c>
      <c r="BJ475" s="13" t="s">
        <v>82</v>
      </c>
      <c r="BK475" s="158">
        <f t="shared" ref="BK475:BK481" si="184">ROUND(I475*H475,2)</f>
        <v>0</v>
      </c>
      <c r="BL475" s="13" t="s">
        <v>229</v>
      </c>
      <c r="BM475" s="157" t="s">
        <v>1773</v>
      </c>
    </row>
    <row r="476" spans="2:65" s="1" customFormat="1" ht="24.15" customHeight="1" x14ac:dyDescent="0.2">
      <c r="B476" s="28"/>
      <c r="C476" s="146" t="s">
        <v>1774</v>
      </c>
      <c r="D476" s="146" t="s">
        <v>163</v>
      </c>
      <c r="E476" s="147" t="s">
        <v>601</v>
      </c>
      <c r="F476" s="148" t="s">
        <v>602</v>
      </c>
      <c r="G476" s="149" t="s">
        <v>171</v>
      </c>
      <c r="H476" s="150">
        <v>768.36699999999996</v>
      </c>
      <c r="I476" s="151"/>
      <c r="J476" s="152">
        <f t="shared" si="175"/>
        <v>0</v>
      </c>
      <c r="K476" s="153"/>
      <c r="L476" s="28"/>
      <c r="M476" s="154" t="s">
        <v>1</v>
      </c>
      <c r="N476" s="115" t="s">
        <v>40</v>
      </c>
      <c r="P476" s="155">
        <f t="shared" si="176"/>
        <v>0</v>
      </c>
      <c r="Q476" s="155">
        <v>2.08E-6</v>
      </c>
      <c r="R476" s="155">
        <f t="shared" si="177"/>
        <v>1.5982033599999999E-3</v>
      </c>
      <c r="S476" s="155">
        <v>1.4999999999999999E-4</v>
      </c>
      <c r="T476" s="156">
        <f t="shared" si="178"/>
        <v>0.11525504999999998</v>
      </c>
      <c r="AR476" s="157" t="s">
        <v>229</v>
      </c>
      <c r="AT476" s="157" t="s">
        <v>163</v>
      </c>
      <c r="AU476" s="157" t="s">
        <v>84</v>
      </c>
      <c r="AY476" s="13" t="s">
        <v>160</v>
      </c>
      <c r="BE476" s="158">
        <f t="shared" si="179"/>
        <v>0</v>
      </c>
      <c r="BF476" s="158">
        <f t="shared" si="180"/>
        <v>0</v>
      </c>
      <c r="BG476" s="158">
        <f t="shared" si="181"/>
        <v>0</v>
      </c>
      <c r="BH476" s="158">
        <f t="shared" si="182"/>
        <v>0</v>
      </c>
      <c r="BI476" s="158">
        <f t="shared" si="183"/>
        <v>0</v>
      </c>
      <c r="BJ476" s="13" t="s">
        <v>82</v>
      </c>
      <c r="BK476" s="158">
        <f t="shared" si="184"/>
        <v>0</v>
      </c>
      <c r="BL476" s="13" t="s">
        <v>229</v>
      </c>
      <c r="BM476" s="157" t="s">
        <v>1775</v>
      </c>
    </row>
    <row r="477" spans="2:65" s="1" customFormat="1" ht="16.5" customHeight="1" x14ac:dyDescent="0.2">
      <c r="B477" s="28"/>
      <c r="C477" s="146" t="s">
        <v>1776</v>
      </c>
      <c r="D477" s="146" t="s">
        <v>163</v>
      </c>
      <c r="E477" s="147" t="s">
        <v>605</v>
      </c>
      <c r="F477" s="148" t="s">
        <v>606</v>
      </c>
      <c r="G477" s="149" t="s">
        <v>171</v>
      </c>
      <c r="H477" s="150">
        <v>229.55</v>
      </c>
      <c r="I477" s="151"/>
      <c r="J477" s="152">
        <f t="shared" si="175"/>
        <v>0</v>
      </c>
      <c r="K477" s="153"/>
      <c r="L477" s="28"/>
      <c r="M477" s="154" t="s">
        <v>1</v>
      </c>
      <c r="N477" s="115" t="s">
        <v>40</v>
      </c>
      <c r="P477" s="155">
        <f t="shared" si="176"/>
        <v>0</v>
      </c>
      <c r="Q477" s="155">
        <v>0</v>
      </c>
      <c r="R477" s="155">
        <f t="shared" si="177"/>
        <v>0</v>
      </c>
      <c r="S477" s="155">
        <v>0</v>
      </c>
      <c r="T477" s="156">
        <f t="shared" si="178"/>
        <v>0</v>
      </c>
      <c r="AR477" s="157" t="s">
        <v>229</v>
      </c>
      <c r="AT477" s="157" t="s">
        <v>163</v>
      </c>
      <c r="AU477" s="157" t="s">
        <v>84</v>
      </c>
      <c r="AY477" s="13" t="s">
        <v>160</v>
      </c>
      <c r="BE477" s="158">
        <f t="shared" si="179"/>
        <v>0</v>
      </c>
      <c r="BF477" s="158">
        <f t="shared" si="180"/>
        <v>0</v>
      </c>
      <c r="BG477" s="158">
        <f t="shared" si="181"/>
        <v>0</v>
      </c>
      <c r="BH477" s="158">
        <f t="shared" si="182"/>
        <v>0</v>
      </c>
      <c r="BI477" s="158">
        <f t="shared" si="183"/>
        <v>0</v>
      </c>
      <c r="BJ477" s="13" t="s">
        <v>82</v>
      </c>
      <c r="BK477" s="158">
        <f t="shared" si="184"/>
        <v>0</v>
      </c>
      <c r="BL477" s="13" t="s">
        <v>229</v>
      </c>
      <c r="BM477" s="157" t="s">
        <v>1777</v>
      </c>
    </row>
    <row r="478" spans="2:65" s="1" customFormat="1" ht="21.75" customHeight="1" x14ac:dyDescent="0.2">
      <c r="B478" s="28"/>
      <c r="C478" s="146" t="s">
        <v>1778</v>
      </c>
      <c r="D478" s="146" t="s">
        <v>163</v>
      </c>
      <c r="E478" s="147" t="s">
        <v>613</v>
      </c>
      <c r="F478" s="148" t="s">
        <v>614</v>
      </c>
      <c r="G478" s="149" t="s">
        <v>171</v>
      </c>
      <c r="H478" s="150">
        <v>68.834000000000003</v>
      </c>
      <c r="I478" s="151"/>
      <c r="J478" s="152">
        <f t="shared" si="175"/>
        <v>0</v>
      </c>
      <c r="K478" s="153"/>
      <c r="L478" s="28"/>
      <c r="M478" s="154" t="s">
        <v>1</v>
      </c>
      <c r="N478" s="115" t="s">
        <v>40</v>
      </c>
      <c r="P478" s="155">
        <f t="shared" si="176"/>
        <v>0</v>
      </c>
      <c r="Q478" s="155">
        <v>0</v>
      </c>
      <c r="R478" s="155">
        <f t="shared" si="177"/>
        <v>0</v>
      </c>
      <c r="S478" s="155">
        <v>0</v>
      </c>
      <c r="T478" s="156">
        <f t="shared" si="178"/>
        <v>0</v>
      </c>
      <c r="AR478" s="157" t="s">
        <v>229</v>
      </c>
      <c r="AT478" s="157" t="s">
        <v>163</v>
      </c>
      <c r="AU478" s="157" t="s">
        <v>84</v>
      </c>
      <c r="AY478" s="13" t="s">
        <v>160</v>
      </c>
      <c r="BE478" s="158">
        <f t="shared" si="179"/>
        <v>0</v>
      </c>
      <c r="BF478" s="158">
        <f t="shared" si="180"/>
        <v>0</v>
      </c>
      <c r="BG478" s="158">
        <f t="shared" si="181"/>
        <v>0</v>
      </c>
      <c r="BH478" s="158">
        <f t="shared" si="182"/>
        <v>0</v>
      </c>
      <c r="BI478" s="158">
        <f t="shared" si="183"/>
        <v>0</v>
      </c>
      <c r="BJ478" s="13" t="s">
        <v>82</v>
      </c>
      <c r="BK478" s="158">
        <f t="shared" si="184"/>
        <v>0</v>
      </c>
      <c r="BL478" s="13" t="s">
        <v>229</v>
      </c>
      <c r="BM478" s="157" t="s">
        <v>1779</v>
      </c>
    </row>
    <row r="479" spans="2:65" s="1" customFormat="1" ht="16.5" customHeight="1" x14ac:dyDescent="0.2">
      <c r="B479" s="28"/>
      <c r="C479" s="162" t="s">
        <v>1780</v>
      </c>
      <c r="D479" s="162" t="s">
        <v>322</v>
      </c>
      <c r="E479" s="163" t="s">
        <v>609</v>
      </c>
      <c r="F479" s="164" t="s">
        <v>610</v>
      </c>
      <c r="G479" s="165" t="s">
        <v>171</v>
      </c>
      <c r="H479" s="166">
        <v>313.303</v>
      </c>
      <c r="I479" s="167"/>
      <c r="J479" s="168">
        <f t="shared" si="175"/>
        <v>0</v>
      </c>
      <c r="K479" s="169"/>
      <c r="L479" s="170"/>
      <c r="M479" s="171" t="s">
        <v>1</v>
      </c>
      <c r="N479" s="172" t="s">
        <v>40</v>
      </c>
      <c r="P479" s="155">
        <f t="shared" si="176"/>
        <v>0</v>
      </c>
      <c r="Q479" s="155">
        <v>0</v>
      </c>
      <c r="R479" s="155">
        <f t="shared" si="177"/>
        <v>0</v>
      </c>
      <c r="S479" s="155">
        <v>0</v>
      </c>
      <c r="T479" s="156">
        <f t="shared" si="178"/>
        <v>0</v>
      </c>
      <c r="AR479" s="157" t="s">
        <v>295</v>
      </c>
      <c r="AT479" s="157" t="s">
        <v>322</v>
      </c>
      <c r="AU479" s="157" t="s">
        <v>84</v>
      </c>
      <c r="AY479" s="13" t="s">
        <v>160</v>
      </c>
      <c r="BE479" s="158">
        <f t="shared" si="179"/>
        <v>0</v>
      </c>
      <c r="BF479" s="158">
        <f t="shared" si="180"/>
        <v>0</v>
      </c>
      <c r="BG479" s="158">
        <f t="shared" si="181"/>
        <v>0</v>
      </c>
      <c r="BH479" s="158">
        <f t="shared" si="182"/>
        <v>0</v>
      </c>
      <c r="BI479" s="158">
        <f t="shared" si="183"/>
        <v>0</v>
      </c>
      <c r="BJ479" s="13" t="s">
        <v>82</v>
      </c>
      <c r="BK479" s="158">
        <f t="shared" si="184"/>
        <v>0</v>
      </c>
      <c r="BL479" s="13" t="s">
        <v>229</v>
      </c>
      <c r="BM479" s="157" t="s">
        <v>1781</v>
      </c>
    </row>
    <row r="480" spans="2:65" s="1" customFormat="1" ht="24.15" customHeight="1" x14ac:dyDescent="0.2">
      <c r="B480" s="28"/>
      <c r="C480" s="146" t="s">
        <v>1782</v>
      </c>
      <c r="D480" s="146" t="s">
        <v>163</v>
      </c>
      <c r="E480" s="147" t="s">
        <v>619</v>
      </c>
      <c r="F480" s="148" t="s">
        <v>620</v>
      </c>
      <c r="G480" s="149" t="s">
        <v>171</v>
      </c>
      <c r="H480" s="150">
        <v>768.36699999999996</v>
      </c>
      <c r="I480" s="151"/>
      <c r="J480" s="152">
        <f t="shared" si="175"/>
        <v>0</v>
      </c>
      <c r="K480" s="153"/>
      <c r="L480" s="28"/>
      <c r="M480" s="154" t="s">
        <v>1</v>
      </c>
      <c r="N480" s="115" t="s">
        <v>40</v>
      </c>
      <c r="P480" s="155">
        <f t="shared" si="176"/>
        <v>0</v>
      </c>
      <c r="Q480" s="155">
        <v>2.0120000000000001E-4</v>
      </c>
      <c r="R480" s="155">
        <f t="shared" si="177"/>
        <v>0.15459544040000001</v>
      </c>
      <c r="S480" s="155">
        <v>0</v>
      </c>
      <c r="T480" s="156">
        <f t="shared" si="178"/>
        <v>0</v>
      </c>
      <c r="AR480" s="157" t="s">
        <v>229</v>
      </c>
      <c r="AT480" s="157" t="s">
        <v>163</v>
      </c>
      <c r="AU480" s="157" t="s">
        <v>84</v>
      </c>
      <c r="AY480" s="13" t="s">
        <v>160</v>
      </c>
      <c r="BE480" s="158">
        <f t="shared" si="179"/>
        <v>0</v>
      </c>
      <c r="BF480" s="158">
        <f t="shared" si="180"/>
        <v>0</v>
      </c>
      <c r="BG480" s="158">
        <f t="shared" si="181"/>
        <v>0</v>
      </c>
      <c r="BH480" s="158">
        <f t="shared" si="182"/>
        <v>0</v>
      </c>
      <c r="BI480" s="158">
        <f t="shared" si="183"/>
        <v>0</v>
      </c>
      <c r="BJ480" s="13" t="s">
        <v>82</v>
      </c>
      <c r="BK480" s="158">
        <f t="shared" si="184"/>
        <v>0</v>
      </c>
      <c r="BL480" s="13" t="s">
        <v>229</v>
      </c>
      <c r="BM480" s="157" t="s">
        <v>1783</v>
      </c>
    </row>
    <row r="481" spans="2:65" s="1" customFormat="1" ht="24.15" customHeight="1" x14ac:dyDescent="0.2">
      <c r="B481" s="28"/>
      <c r="C481" s="146" t="s">
        <v>1784</v>
      </c>
      <c r="D481" s="146" t="s">
        <v>163</v>
      </c>
      <c r="E481" s="147" t="s">
        <v>623</v>
      </c>
      <c r="F481" s="148" t="s">
        <v>624</v>
      </c>
      <c r="G481" s="149" t="s">
        <v>171</v>
      </c>
      <c r="H481" s="150">
        <v>768.36699999999996</v>
      </c>
      <c r="I481" s="151"/>
      <c r="J481" s="152">
        <f t="shared" si="175"/>
        <v>0</v>
      </c>
      <c r="K481" s="153"/>
      <c r="L481" s="28"/>
      <c r="M481" s="154" t="s">
        <v>1</v>
      </c>
      <c r="N481" s="115" t="s">
        <v>40</v>
      </c>
      <c r="P481" s="155">
        <f t="shared" si="176"/>
        <v>0</v>
      </c>
      <c r="Q481" s="155">
        <v>2.8600000000000001E-4</v>
      </c>
      <c r="R481" s="155">
        <f t="shared" si="177"/>
        <v>0.219752962</v>
      </c>
      <c r="S481" s="155">
        <v>0</v>
      </c>
      <c r="T481" s="156">
        <f t="shared" si="178"/>
        <v>0</v>
      </c>
      <c r="AR481" s="157" t="s">
        <v>229</v>
      </c>
      <c r="AT481" s="157" t="s">
        <v>163</v>
      </c>
      <c r="AU481" s="157" t="s">
        <v>84</v>
      </c>
      <c r="AY481" s="13" t="s">
        <v>160</v>
      </c>
      <c r="BE481" s="158">
        <f t="shared" si="179"/>
        <v>0</v>
      </c>
      <c r="BF481" s="158">
        <f t="shared" si="180"/>
        <v>0</v>
      </c>
      <c r="BG481" s="158">
        <f t="shared" si="181"/>
        <v>0</v>
      </c>
      <c r="BH481" s="158">
        <f t="shared" si="182"/>
        <v>0</v>
      </c>
      <c r="BI481" s="158">
        <f t="shared" si="183"/>
        <v>0</v>
      </c>
      <c r="BJ481" s="13" t="s">
        <v>82</v>
      </c>
      <c r="BK481" s="158">
        <f t="shared" si="184"/>
        <v>0</v>
      </c>
      <c r="BL481" s="13" t="s">
        <v>229</v>
      </c>
      <c r="BM481" s="157" t="s">
        <v>1785</v>
      </c>
    </row>
    <row r="482" spans="2:65" s="11" customFormat="1" ht="22.75" customHeight="1" x14ac:dyDescent="0.25">
      <c r="B482" s="134"/>
      <c r="D482" s="135" t="s">
        <v>74</v>
      </c>
      <c r="E482" s="144" t="s">
        <v>1786</v>
      </c>
      <c r="F482" s="144" t="s">
        <v>1787</v>
      </c>
      <c r="I482" s="137"/>
      <c r="J482" s="145">
        <f>BK482</f>
        <v>0</v>
      </c>
      <c r="L482" s="134"/>
      <c r="M482" s="139"/>
      <c r="P482" s="140">
        <f>P483</f>
        <v>0</v>
      </c>
      <c r="R482" s="140">
        <f>R483</f>
        <v>0</v>
      </c>
      <c r="T482" s="141">
        <f>T483</f>
        <v>0.16114000000000001</v>
      </c>
      <c r="AR482" s="135" t="s">
        <v>84</v>
      </c>
      <c r="AT482" s="142" t="s">
        <v>74</v>
      </c>
      <c r="AU482" s="142" t="s">
        <v>82</v>
      </c>
      <c r="AY482" s="135" t="s">
        <v>160</v>
      </c>
      <c r="BK482" s="143">
        <f>BK483</f>
        <v>0</v>
      </c>
    </row>
    <row r="483" spans="2:65" s="1" customFormat="1" ht="33" customHeight="1" x14ac:dyDescent="0.2">
      <c r="B483" s="28"/>
      <c r="C483" s="146" t="s">
        <v>1788</v>
      </c>
      <c r="D483" s="146" t="s">
        <v>163</v>
      </c>
      <c r="E483" s="147" t="s">
        <v>1789</v>
      </c>
      <c r="F483" s="148" t="s">
        <v>1790</v>
      </c>
      <c r="G483" s="149" t="s">
        <v>171</v>
      </c>
      <c r="H483" s="150">
        <v>11.51</v>
      </c>
      <c r="I483" s="151"/>
      <c r="J483" s="152">
        <f>ROUND(I483*H483,2)</f>
        <v>0</v>
      </c>
      <c r="K483" s="153"/>
      <c r="L483" s="28"/>
      <c r="M483" s="173" t="s">
        <v>1</v>
      </c>
      <c r="N483" s="174" t="s">
        <v>40</v>
      </c>
      <c r="O483" s="175"/>
      <c r="P483" s="176">
        <f>O483*H483</f>
        <v>0</v>
      </c>
      <c r="Q483" s="176">
        <v>0</v>
      </c>
      <c r="R483" s="176">
        <f>Q483*H483</f>
        <v>0</v>
      </c>
      <c r="S483" s="176">
        <v>1.4E-2</v>
      </c>
      <c r="T483" s="177">
        <f>S483*H483</f>
        <v>0.16114000000000001</v>
      </c>
      <c r="AR483" s="157" t="s">
        <v>229</v>
      </c>
      <c r="AT483" s="157" t="s">
        <v>163</v>
      </c>
      <c r="AU483" s="157" t="s">
        <v>84</v>
      </c>
      <c r="AY483" s="13" t="s">
        <v>160</v>
      </c>
      <c r="BE483" s="158">
        <f>IF(N483="základní",J483,0)</f>
        <v>0</v>
      </c>
      <c r="BF483" s="158">
        <f>IF(N483="snížená",J483,0)</f>
        <v>0</v>
      </c>
      <c r="BG483" s="158">
        <f>IF(N483="zákl. přenesená",J483,0)</f>
        <v>0</v>
      </c>
      <c r="BH483" s="158">
        <f>IF(N483="sníž. přenesená",J483,0)</f>
        <v>0</v>
      </c>
      <c r="BI483" s="158">
        <f>IF(N483="nulová",J483,0)</f>
        <v>0</v>
      </c>
      <c r="BJ483" s="13" t="s">
        <v>82</v>
      </c>
      <c r="BK483" s="158">
        <f>ROUND(I483*H483,2)</f>
        <v>0</v>
      </c>
      <c r="BL483" s="13" t="s">
        <v>229</v>
      </c>
      <c r="BM483" s="157" t="s">
        <v>1791</v>
      </c>
    </row>
    <row r="484" spans="2:65" s="1" customFormat="1" ht="7" customHeight="1" x14ac:dyDescent="0.2">
      <c r="B484" s="40"/>
      <c r="C484" s="41"/>
      <c r="D484" s="41"/>
      <c r="E484" s="41"/>
      <c r="F484" s="41"/>
      <c r="G484" s="41"/>
      <c r="H484" s="41"/>
      <c r="I484" s="41"/>
      <c r="J484" s="41"/>
      <c r="K484" s="41"/>
      <c r="L484" s="28"/>
    </row>
  </sheetData>
  <sheetProtection algorithmName="SHA-512" hashValue="/h400bRmO/osmwl50VWCN6jK8oBtfZq5bS7qeM5MJ/S5insHDAHlqeacFAwwktwNALSRKogmqKO/zqp6bYiwZg==" saltValue="J0MrFPbUE7LP2xOG743eMNKoahHuYugs2ugu8VqzU758+lTpQhKzPBqbx3CPuPoaaGTS9fMl5RbQF5Vq2iERLA==" spinCount="100000" sheet="1" objects="1" scenarios="1" formatColumns="0" formatRows="0" autoFilter="0"/>
  <autoFilter ref="C154:K483" xr:uid="{00000000-0009-0000-0000-000004000000}"/>
  <mergeCells count="17">
    <mergeCell ref="E147:H147"/>
    <mergeCell ref="L2:V2"/>
    <mergeCell ref="D129:F129"/>
    <mergeCell ref="D130:F130"/>
    <mergeCell ref="D131:F131"/>
    <mergeCell ref="E143:H143"/>
    <mergeCell ref="E145:H145"/>
    <mergeCell ref="E85:H85"/>
    <mergeCell ref="E87:H87"/>
    <mergeCell ref="E89:H89"/>
    <mergeCell ref="D127:F127"/>
    <mergeCell ref="D128:F12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58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101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s="1" customFormat="1" ht="12" customHeight="1" x14ac:dyDescent="0.2">
      <c r="B8" s="28"/>
      <c r="D8" s="23" t="s">
        <v>112</v>
      </c>
      <c r="L8" s="28"/>
    </row>
    <row r="9" spans="2:46" s="1" customFormat="1" ht="16.5" customHeight="1" x14ac:dyDescent="0.2">
      <c r="B9" s="28"/>
      <c r="E9" s="178" t="s">
        <v>1792</v>
      </c>
      <c r="F9" s="222"/>
      <c r="G9" s="222"/>
      <c r="H9" s="222"/>
      <c r="L9" s="28"/>
    </row>
    <row r="10" spans="2:46" s="1" customFormat="1" ht="10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12. 4. 2023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23" t="str">
        <f>'Rekapitulace stavby'!E14</f>
        <v>Vyplň údaj</v>
      </c>
      <c r="F18" s="204"/>
      <c r="G18" s="204"/>
      <c r="H18" s="204"/>
      <c r="I18" s="23" t="s">
        <v>27</v>
      </c>
      <c r="J18" s="24" t="str">
        <f>'Rekapitulace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31</v>
      </c>
      <c r="I24" s="23" t="s">
        <v>27</v>
      </c>
      <c r="J24" s="21" t="s">
        <v>1</v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0"/>
      <c r="E27" s="209" t="s">
        <v>1</v>
      </c>
      <c r="F27" s="209"/>
      <c r="G27" s="209"/>
      <c r="H27" s="209"/>
      <c r="L27" s="90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 x14ac:dyDescent="0.2">
      <c r="B30" s="28"/>
      <c r="D30" s="21" t="s">
        <v>116</v>
      </c>
      <c r="J30" s="91">
        <f>J96</f>
        <v>0</v>
      </c>
      <c r="L30" s="28"/>
    </row>
    <row r="31" spans="2:12" s="1" customFormat="1" ht="14.4" customHeight="1" x14ac:dyDescent="0.2">
      <c r="B31" s="28"/>
      <c r="D31" s="92" t="s">
        <v>117</v>
      </c>
      <c r="J31" s="91">
        <f>J112</f>
        <v>0</v>
      </c>
      <c r="L31" s="28"/>
    </row>
    <row r="32" spans="2:12" s="1" customFormat="1" ht="25.4" customHeight="1" x14ac:dyDescent="0.2">
      <c r="B32" s="28"/>
      <c r="D32" s="93" t="s">
        <v>35</v>
      </c>
      <c r="J32" s="62">
        <f>ROUND(J30 + J31, 2)</f>
        <v>0</v>
      </c>
      <c r="L32" s="28"/>
    </row>
    <row r="33" spans="2:12" s="1" customFormat="1" ht="7" customHeight="1" x14ac:dyDescent="0.2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1" t="s">
        <v>39</v>
      </c>
      <c r="E35" s="23" t="s">
        <v>40</v>
      </c>
      <c r="F35" s="82">
        <f>ROUND((SUM(BE112:BE119) + SUM(BE139:BE257)),  2)</f>
        <v>0</v>
      </c>
      <c r="I35" s="94">
        <v>0.21</v>
      </c>
      <c r="J35" s="82">
        <f>ROUND(((SUM(BE112:BE119) + SUM(BE139:BE257))*I35),  2)</f>
        <v>0</v>
      </c>
      <c r="L35" s="28"/>
    </row>
    <row r="36" spans="2:12" s="1" customFormat="1" ht="14.4" customHeight="1" x14ac:dyDescent="0.2">
      <c r="B36" s="28"/>
      <c r="E36" s="23" t="s">
        <v>41</v>
      </c>
      <c r="F36" s="82">
        <f>ROUND((SUM(BF112:BF119) + SUM(BF139:BF257)),  2)</f>
        <v>0</v>
      </c>
      <c r="I36" s="94">
        <v>0.15</v>
      </c>
      <c r="J36" s="82">
        <f>ROUND(((SUM(BF112:BF119) + SUM(BF139:BF257))*I36),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2">
        <f>ROUND((SUM(BG112:BG119) + SUM(BG139:BG257)),  2)</f>
        <v>0</v>
      </c>
      <c r="I37" s="94">
        <v>0.21</v>
      </c>
      <c r="J37" s="82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2">
        <f>ROUND((SUM(BH112:BH119) + SUM(BH139:BH257)),  2)</f>
        <v>0</v>
      </c>
      <c r="I38" s="94">
        <v>0.15</v>
      </c>
      <c r="J38" s="82">
        <f>0</f>
        <v>0</v>
      </c>
      <c r="L38" s="28"/>
    </row>
    <row r="39" spans="2:12" s="1" customFormat="1" ht="14.4" hidden="1" customHeight="1" x14ac:dyDescent="0.2">
      <c r="B39" s="28"/>
      <c r="E39" s="23" t="s">
        <v>44</v>
      </c>
      <c r="F39" s="82">
        <f>ROUND((SUM(BI112:BI119) + SUM(BI139:BI257)),  2)</f>
        <v>0</v>
      </c>
      <c r="I39" s="94">
        <v>0</v>
      </c>
      <c r="J39" s="82">
        <f>0</f>
        <v>0</v>
      </c>
      <c r="L39" s="28"/>
    </row>
    <row r="40" spans="2:12" s="1" customFormat="1" ht="7" customHeight="1" x14ac:dyDescent="0.2">
      <c r="B40" s="28"/>
      <c r="L40" s="28"/>
    </row>
    <row r="41" spans="2:12" s="1" customFormat="1" ht="25.4" customHeight="1" x14ac:dyDescent="0.2">
      <c r="B41" s="28"/>
      <c r="C41" s="95"/>
      <c r="D41" s="96" t="s">
        <v>45</v>
      </c>
      <c r="E41" s="53"/>
      <c r="F41" s="53"/>
      <c r="G41" s="97" t="s">
        <v>46</v>
      </c>
      <c r="H41" s="98" t="s">
        <v>47</v>
      </c>
      <c r="I41" s="53"/>
      <c r="J41" s="99">
        <f>SUM(J32:J39)</f>
        <v>0</v>
      </c>
      <c r="K41" s="100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47" s="1" customFormat="1" ht="12" customHeight="1" x14ac:dyDescent="0.2">
      <c r="B86" s="28"/>
      <c r="C86" s="23" t="s">
        <v>112</v>
      </c>
      <c r="L86" s="28"/>
    </row>
    <row r="87" spans="2:47" s="1" customFormat="1" ht="16.5" customHeight="1" x14ac:dyDescent="0.2">
      <c r="B87" s="28"/>
      <c r="E87" s="178" t="str">
        <f>E9</f>
        <v>02 - ZTI</v>
      </c>
      <c r="F87" s="222"/>
      <c r="G87" s="222"/>
      <c r="H87" s="222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>p.č. 1006/1, 1006/44 a p.č. st. 52, k.ú. Kozojedy</v>
      </c>
      <c r="I89" s="23" t="s">
        <v>22</v>
      </c>
      <c r="J89" s="48" t="str">
        <f>IF(J12="","",J12)</f>
        <v>12. 4. 2023</v>
      </c>
      <c r="L89" s="28"/>
    </row>
    <row r="90" spans="2:47" s="1" customFormat="1" ht="7" customHeight="1" x14ac:dyDescent="0.2">
      <c r="B90" s="28"/>
      <c r="L90" s="28"/>
    </row>
    <row r="91" spans="2:47" s="1" customFormat="1" ht="15.15" customHeight="1" x14ac:dyDescent="0.2">
      <c r="B91" s="28"/>
      <c r="C91" s="23" t="s">
        <v>24</v>
      </c>
      <c r="F91" s="21" t="str">
        <f>E15</f>
        <v>Obec Kozojedy, 9. května 40, 28163 Kozojedy</v>
      </c>
      <c r="I91" s="23" t="s">
        <v>30</v>
      </c>
      <c r="J91" s="26" t="str">
        <f>E21</f>
        <v>KFJ poject s.r.o.</v>
      </c>
      <c r="L91" s="28"/>
    </row>
    <row r="92" spans="2:47" s="1" customFormat="1" ht="15.1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KFJ poject s.r.o.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103" t="s">
        <v>119</v>
      </c>
      <c r="D94" s="95"/>
      <c r="E94" s="95"/>
      <c r="F94" s="95"/>
      <c r="G94" s="95"/>
      <c r="H94" s="95"/>
      <c r="I94" s="95"/>
      <c r="J94" s="104" t="s">
        <v>120</v>
      </c>
      <c r="K94" s="95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105" t="s">
        <v>121</v>
      </c>
      <c r="J96" s="62">
        <f>J139</f>
        <v>0</v>
      </c>
      <c r="L96" s="28"/>
      <c r="AU96" s="13" t="s">
        <v>122</v>
      </c>
    </row>
    <row r="97" spans="2:14" s="8" customFormat="1" ht="25" customHeight="1" x14ac:dyDescent="0.2">
      <c r="B97" s="106"/>
      <c r="D97" s="107" t="s">
        <v>123</v>
      </c>
      <c r="E97" s="108"/>
      <c r="F97" s="108"/>
      <c r="G97" s="108"/>
      <c r="H97" s="108"/>
      <c r="I97" s="108"/>
      <c r="J97" s="109">
        <f>J140</f>
        <v>0</v>
      </c>
      <c r="L97" s="106"/>
    </row>
    <row r="98" spans="2:14" s="9" customFormat="1" ht="19.899999999999999" customHeight="1" x14ac:dyDescent="0.2">
      <c r="B98" s="110"/>
      <c r="D98" s="111" t="s">
        <v>852</v>
      </c>
      <c r="E98" s="112"/>
      <c r="F98" s="112"/>
      <c r="G98" s="112"/>
      <c r="H98" s="112"/>
      <c r="I98" s="112"/>
      <c r="J98" s="113">
        <f>J141</f>
        <v>0</v>
      </c>
      <c r="L98" s="110"/>
    </row>
    <row r="99" spans="2:14" s="9" customFormat="1" ht="19.899999999999999" customHeight="1" x14ac:dyDescent="0.2">
      <c r="B99" s="110"/>
      <c r="D99" s="111" t="s">
        <v>1793</v>
      </c>
      <c r="E99" s="112"/>
      <c r="F99" s="112"/>
      <c r="G99" s="112"/>
      <c r="H99" s="112"/>
      <c r="I99" s="112"/>
      <c r="J99" s="113">
        <f>J154</f>
        <v>0</v>
      </c>
      <c r="L99" s="110"/>
    </row>
    <row r="100" spans="2:14" s="9" customFormat="1" ht="19.899999999999999" customHeight="1" x14ac:dyDescent="0.2">
      <c r="B100" s="110"/>
      <c r="D100" s="111" t="s">
        <v>125</v>
      </c>
      <c r="E100" s="112"/>
      <c r="F100" s="112"/>
      <c r="G100" s="112"/>
      <c r="H100" s="112"/>
      <c r="I100" s="112"/>
      <c r="J100" s="113">
        <f>J161</f>
        <v>0</v>
      </c>
      <c r="L100" s="110"/>
    </row>
    <row r="101" spans="2:14" s="9" customFormat="1" ht="19.899999999999999" customHeight="1" x14ac:dyDescent="0.2">
      <c r="B101" s="110"/>
      <c r="D101" s="111" t="s">
        <v>1794</v>
      </c>
      <c r="E101" s="112"/>
      <c r="F101" s="112"/>
      <c r="G101" s="112"/>
      <c r="H101" s="112"/>
      <c r="I101" s="112"/>
      <c r="J101" s="113">
        <f>J163</f>
        <v>0</v>
      </c>
      <c r="L101" s="110"/>
    </row>
    <row r="102" spans="2:14" s="9" customFormat="1" ht="19.899999999999999" customHeight="1" x14ac:dyDescent="0.2">
      <c r="B102" s="110"/>
      <c r="D102" s="111" t="s">
        <v>126</v>
      </c>
      <c r="E102" s="112"/>
      <c r="F102" s="112"/>
      <c r="G102" s="112"/>
      <c r="H102" s="112"/>
      <c r="I102" s="112"/>
      <c r="J102" s="113">
        <f>J190</f>
        <v>0</v>
      </c>
      <c r="L102" s="110"/>
    </row>
    <row r="103" spans="2:14" s="9" customFormat="1" ht="19.899999999999999" customHeight="1" x14ac:dyDescent="0.2">
      <c r="B103" s="110"/>
      <c r="D103" s="111" t="s">
        <v>127</v>
      </c>
      <c r="E103" s="112"/>
      <c r="F103" s="112"/>
      <c r="G103" s="112"/>
      <c r="H103" s="112"/>
      <c r="I103" s="112"/>
      <c r="J103" s="113">
        <f>J202</f>
        <v>0</v>
      </c>
      <c r="L103" s="110"/>
    </row>
    <row r="104" spans="2:14" s="9" customFormat="1" ht="19.899999999999999" customHeight="1" x14ac:dyDescent="0.2">
      <c r="B104" s="110"/>
      <c r="D104" s="111" t="s">
        <v>128</v>
      </c>
      <c r="E104" s="112"/>
      <c r="F104" s="112"/>
      <c r="G104" s="112"/>
      <c r="H104" s="112"/>
      <c r="I104" s="112"/>
      <c r="J104" s="113">
        <f>J208</f>
        <v>0</v>
      </c>
      <c r="L104" s="110"/>
    </row>
    <row r="105" spans="2:14" s="8" customFormat="1" ht="25" customHeight="1" x14ac:dyDescent="0.2">
      <c r="B105" s="106"/>
      <c r="D105" s="107" t="s">
        <v>129</v>
      </c>
      <c r="E105" s="108"/>
      <c r="F105" s="108"/>
      <c r="G105" s="108"/>
      <c r="H105" s="108"/>
      <c r="I105" s="108"/>
      <c r="J105" s="109">
        <f>J210</f>
        <v>0</v>
      </c>
      <c r="L105" s="106"/>
    </row>
    <row r="106" spans="2:14" s="9" customFormat="1" ht="19.899999999999999" customHeight="1" x14ac:dyDescent="0.2">
      <c r="B106" s="110"/>
      <c r="D106" s="111" t="s">
        <v>1795</v>
      </c>
      <c r="E106" s="112"/>
      <c r="F106" s="112"/>
      <c r="G106" s="112"/>
      <c r="H106" s="112"/>
      <c r="I106" s="112"/>
      <c r="J106" s="113">
        <f>J211</f>
        <v>0</v>
      </c>
      <c r="L106" s="110"/>
    </row>
    <row r="107" spans="2:14" s="9" customFormat="1" ht="19.899999999999999" customHeight="1" x14ac:dyDescent="0.2">
      <c r="B107" s="110"/>
      <c r="D107" s="111" t="s">
        <v>1796</v>
      </c>
      <c r="E107" s="112"/>
      <c r="F107" s="112"/>
      <c r="G107" s="112"/>
      <c r="H107" s="112"/>
      <c r="I107" s="112"/>
      <c r="J107" s="113">
        <f>J220</f>
        <v>0</v>
      </c>
      <c r="L107" s="110"/>
    </row>
    <row r="108" spans="2:14" s="9" customFormat="1" ht="19.899999999999999" customHeight="1" x14ac:dyDescent="0.2">
      <c r="B108" s="110"/>
      <c r="D108" s="111" t="s">
        <v>1797</v>
      </c>
      <c r="E108" s="112"/>
      <c r="F108" s="112"/>
      <c r="G108" s="112"/>
      <c r="H108" s="112"/>
      <c r="I108" s="112"/>
      <c r="J108" s="113">
        <f>J237</f>
        <v>0</v>
      </c>
      <c r="L108" s="110"/>
    </row>
    <row r="109" spans="2:14" s="9" customFormat="1" ht="19.899999999999999" customHeight="1" x14ac:dyDescent="0.2">
      <c r="B109" s="110"/>
      <c r="D109" s="111" t="s">
        <v>1798</v>
      </c>
      <c r="E109" s="112"/>
      <c r="F109" s="112"/>
      <c r="G109" s="112"/>
      <c r="H109" s="112"/>
      <c r="I109" s="112"/>
      <c r="J109" s="113">
        <f>J255</f>
        <v>0</v>
      </c>
      <c r="L109" s="110"/>
    </row>
    <row r="110" spans="2:14" s="1" customFormat="1" ht="21.75" customHeight="1" x14ac:dyDescent="0.2">
      <c r="B110" s="28"/>
      <c r="L110" s="28"/>
    </row>
    <row r="111" spans="2:14" s="1" customFormat="1" ht="7" customHeight="1" x14ac:dyDescent="0.2">
      <c r="B111" s="28"/>
      <c r="L111" s="28"/>
    </row>
    <row r="112" spans="2:14" s="1" customFormat="1" ht="29.25" customHeight="1" x14ac:dyDescent="0.2">
      <c r="B112" s="28"/>
      <c r="C112" s="105" t="s">
        <v>136</v>
      </c>
      <c r="J112" s="114">
        <f>ROUND(J113 + J114 + J115 + J116 + J117 + J118,2)</f>
        <v>0</v>
      </c>
      <c r="L112" s="28"/>
      <c r="N112" s="115" t="s">
        <v>39</v>
      </c>
    </row>
    <row r="113" spans="2:65" s="1" customFormat="1" ht="18" customHeight="1" x14ac:dyDescent="0.2">
      <c r="B113" s="28"/>
      <c r="D113" s="224" t="s">
        <v>137</v>
      </c>
      <c r="E113" s="225"/>
      <c r="F113" s="225"/>
      <c r="J113" s="117">
        <v>0</v>
      </c>
      <c r="L113" s="118"/>
      <c r="M113" s="119"/>
      <c r="N113" s="120" t="s">
        <v>40</v>
      </c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21" t="s">
        <v>109</v>
      </c>
      <c r="AZ113" s="119"/>
      <c r="BA113" s="119"/>
      <c r="BB113" s="119"/>
      <c r="BC113" s="119"/>
      <c r="BD113" s="119"/>
      <c r="BE113" s="122">
        <f t="shared" ref="BE113:BE118" si="0">IF(N113="základní",J113,0)</f>
        <v>0</v>
      </c>
      <c r="BF113" s="122">
        <f t="shared" ref="BF113:BF118" si="1">IF(N113="snížená",J113,0)</f>
        <v>0</v>
      </c>
      <c r="BG113" s="122">
        <f t="shared" ref="BG113:BG118" si="2">IF(N113="zákl. přenesená",J113,0)</f>
        <v>0</v>
      </c>
      <c r="BH113" s="122">
        <f t="shared" ref="BH113:BH118" si="3">IF(N113="sníž. přenesená",J113,0)</f>
        <v>0</v>
      </c>
      <c r="BI113" s="122">
        <f t="shared" ref="BI113:BI118" si="4">IF(N113="nulová",J113,0)</f>
        <v>0</v>
      </c>
      <c r="BJ113" s="121" t="s">
        <v>82</v>
      </c>
      <c r="BK113" s="119"/>
      <c r="BL113" s="119"/>
      <c r="BM113" s="119"/>
    </row>
    <row r="114" spans="2:65" s="1" customFormat="1" ht="18" customHeight="1" x14ac:dyDescent="0.2">
      <c r="B114" s="28"/>
      <c r="D114" s="224" t="s">
        <v>138</v>
      </c>
      <c r="E114" s="225"/>
      <c r="F114" s="225"/>
      <c r="J114" s="117">
        <v>0</v>
      </c>
      <c r="L114" s="118"/>
      <c r="M114" s="119"/>
      <c r="N114" s="120" t="s">
        <v>40</v>
      </c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21" t="s">
        <v>109</v>
      </c>
      <c r="AZ114" s="119"/>
      <c r="BA114" s="119"/>
      <c r="BB114" s="119"/>
      <c r="BC114" s="119"/>
      <c r="BD114" s="119"/>
      <c r="BE114" s="122">
        <f t="shared" si="0"/>
        <v>0</v>
      </c>
      <c r="BF114" s="122">
        <f t="shared" si="1"/>
        <v>0</v>
      </c>
      <c r="BG114" s="122">
        <f t="shared" si="2"/>
        <v>0</v>
      </c>
      <c r="BH114" s="122">
        <f t="shared" si="3"/>
        <v>0</v>
      </c>
      <c r="BI114" s="122">
        <f t="shared" si="4"/>
        <v>0</v>
      </c>
      <c r="BJ114" s="121" t="s">
        <v>82</v>
      </c>
      <c r="BK114" s="119"/>
      <c r="BL114" s="119"/>
      <c r="BM114" s="119"/>
    </row>
    <row r="115" spans="2:65" s="1" customFormat="1" ht="18" customHeight="1" x14ac:dyDescent="0.2">
      <c r="B115" s="28"/>
      <c r="D115" s="224" t="s">
        <v>139</v>
      </c>
      <c r="E115" s="225"/>
      <c r="F115" s="225"/>
      <c r="J115" s="117">
        <v>0</v>
      </c>
      <c r="L115" s="118"/>
      <c r="M115" s="119"/>
      <c r="N115" s="120" t="s">
        <v>40</v>
      </c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21" t="s">
        <v>109</v>
      </c>
      <c r="AZ115" s="119"/>
      <c r="BA115" s="119"/>
      <c r="BB115" s="119"/>
      <c r="BC115" s="119"/>
      <c r="BD115" s="119"/>
      <c r="BE115" s="122">
        <f t="shared" si="0"/>
        <v>0</v>
      </c>
      <c r="BF115" s="122">
        <f t="shared" si="1"/>
        <v>0</v>
      </c>
      <c r="BG115" s="122">
        <f t="shared" si="2"/>
        <v>0</v>
      </c>
      <c r="BH115" s="122">
        <f t="shared" si="3"/>
        <v>0</v>
      </c>
      <c r="BI115" s="122">
        <f t="shared" si="4"/>
        <v>0</v>
      </c>
      <c r="BJ115" s="121" t="s">
        <v>82</v>
      </c>
      <c r="BK115" s="119"/>
      <c r="BL115" s="119"/>
      <c r="BM115" s="119"/>
    </row>
    <row r="116" spans="2:65" s="1" customFormat="1" ht="18" customHeight="1" x14ac:dyDescent="0.2">
      <c r="B116" s="28"/>
      <c r="D116" s="224" t="s">
        <v>140</v>
      </c>
      <c r="E116" s="225"/>
      <c r="F116" s="225"/>
      <c r="J116" s="117">
        <v>0</v>
      </c>
      <c r="L116" s="118"/>
      <c r="M116" s="119"/>
      <c r="N116" s="120" t="s">
        <v>40</v>
      </c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21" t="s">
        <v>109</v>
      </c>
      <c r="AZ116" s="119"/>
      <c r="BA116" s="119"/>
      <c r="BB116" s="119"/>
      <c r="BC116" s="119"/>
      <c r="BD116" s="119"/>
      <c r="BE116" s="122">
        <f t="shared" si="0"/>
        <v>0</v>
      </c>
      <c r="BF116" s="122">
        <f t="shared" si="1"/>
        <v>0</v>
      </c>
      <c r="BG116" s="122">
        <f t="shared" si="2"/>
        <v>0</v>
      </c>
      <c r="BH116" s="122">
        <f t="shared" si="3"/>
        <v>0</v>
      </c>
      <c r="BI116" s="122">
        <f t="shared" si="4"/>
        <v>0</v>
      </c>
      <c r="BJ116" s="121" t="s">
        <v>82</v>
      </c>
      <c r="BK116" s="119"/>
      <c r="BL116" s="119"/>
      <c r="BM116" s="119"/>
    </row>
    <row r="117" spans="2:65" s="1" customFormat="1" ht="18" customHeight="1" x14ac:dyDescent="0.2">
      <c r="B117" s="28"/>
      <c r="D117" s="224" t="s">
        <v>141</v>
      </c>
      <c r="E117" s="225"/>
      <c r="F117" s="225"/>
      <c r="J117" s="117">
        <v>0</v>
      </c>
      <c r="L117" s="118"/>
      <c r="M117" s="119"/>
      <c r="N117" s="120" t="s">
        <v>40</v>
      </c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21" t="s">
        <v>109</v>
      </c>
      <c r="AZ117" s="119"/>
      <c r="BA117" s="119"/>
      <c r="BB117" s="119"/>
      <c r="BC117" s="119"/>
      <c r="BD117" s="119"/>
      <c r="BE117" s="122">
        <f t="shared" si="0"/>
        <v>0</v>
      </c>
      <c r="BF117" s="122">
        <f t="shared" si="1"/>
        <v>0</v>
      </c>
      <c r="BG117" s="122">
        <f t="shared" si="2"/>
        <v>0</v>
      </c>
      <c r="BH117" s="122">
        <f t="shared" si="3"/>
        <v>0</v>
      </c>
      <c r="BI117" s="122">
        <f t="shared" si="4"/>
        <v>0</v>
      </c>
      <c r="BJ117" s="121" t="s">
        <v>82</v>
      </c>
      <c r="BK117" s="119"/>
      <c r="BL117" s="119"/>
      <c r="BM117" s="119"/>
    </row>
    <row r="118" spans="2:65" s="1" customFormat="1" ht="18" customHeight="1" x14ac:dyDescent="0.2">
      <c r="B118" s="28"/>
      <c r="D118" s="116" t="s">
        <v>142</v>
      </c>
      <c r="J118" s="117">
        <f>ROUND(J30*T118,2)</f>
        <v>0</v>
      </c>
      <c r="L118" s="118"/>
      <c r="M118" s="119"/>
      <c r="N118" s="120" t="s">
        <v>40</v>
      </c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21" t="s">
        <v>143</v>
      </c>
      <c r="AZ118" s="119"/>
      <c r="BA118" s="119"/>
      <c r="BB118" s="119"/>
      <c r="BC118" s="119"/>
      <c r="BD118" s="119"/>
      <c r="BE118" s="122">
        <f t="shared" si="0"/>
        <v>0</v>
      </c>
      <c r="BF118" s="122">
        <f t="shared" si="1"/>
        <v>0</v>
      </c>
      <c r="BG118" s="122">
        <f t="shared" si="2"/>
        <v>0</v>
      </c>
      <c r="BH118" s="122">
        <f t="shared" si="3"/>
        <v>0</v>
      </c>
      <c r="BI118" s="122">
        <f t="shared" si="4"/>
        <v>0</v>
      </c>
      <c r="BJ118" s="121" t="s">
        <v>82</v>
      </c>
      <c r="BK118" s="119"/>
      <c r="BL118" s="119"/>
      <c r="BM118" s="119"/>
    </row>
    <row r="119" spans="2:65" s="1" customFormat="1" ht="10" x14ac:dyDescent="0.2">
      <c r="B119" s="28"/>
      <c r="L119" s="28"/>
    </row>
    <row r="120" spans="2:65" s="1" customFormat="1" ht="29.25" customHeight="1" x14ac:dyDescent="0.2">
      <c r="B120" s="28"/>
      <c r="C120" s="123" t="s">
        <v>144</v>
      </c>
      <c r="D120" s="95"/>
      <c r="E120" s="95"/>
      <c r="F120" s="95"/>
      <c r="G120" s="95"/>
      <c r="H120" s="95"/>
      <c r="I120" s="95"/>
      <c r="J120" s="124">
        <f>ROUND(J96+J112,2)</f>
        <v>0</v>
      </c>
      <c r="K120" s="95"/>
      <c r="L120" s="28"/>
    </row>
    <row r="121" spans="2:65" s="1" customFormat="1" ht="7" customHeight="1" x14ac:dyDescent="0.2"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28"/>
    </row>
    <row r="125" spans="2:65" s="1" customFormat="1" ht="7" customHeight="1" x14ac:dyDescent="0.2"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28"/>
    </row>
    <row r="126" spans="2:65" s="1" customFormat="1" ht="25" customHeight="1" x14ac:dyDescent="0.2">
      <c r="B126" s="28"/>
      <c r="C126" s="17" t="s">
        <v>145</v>
      </c>
      <c r="L126" s="28"/>
    </row>
    <row r="127" spans="2:65" s="1" customFormat="1" ht="7" customHeight="1" x14ac:dyDescent="0.2">
      <c r="B127" s="28"/>
      <c r="L127" s="28"/>
    </row>
    <row r="128" spans="2:65" s="1" customFormat="1" ht="12" customHeight="1" x14ac:dyDescent="0.2">
      <c r="B128" s="28"/>
      <c r="C128" s="23" t="s">
        <v>16</v>
      </c>
      <c r="L128" s="28"/>
    </row>
    <row r="129" spans="2:65" s="1" customFormat="1" ht="26.25" customHeight="1" x14ac:dyDescent="0.2">
      <c r="B129" s="28"/>
      <c r="E129" s="220" t="str">
        <f>E7</f>
        <v>Stavební úpravy, přístavba a nástavba objektu - Objekt občanského vybavení a umístění TČ</v>
      </c>
      <c r="F129" s="221"/>
      <c r="G129" s="221"/>
      <c r="H129" s="221"/>
      <c r="L129" s="28"/>
    </row>
    <row r="130" spans="2:65" s="1" customFormat="1" ht="12" customHeight="1" x14ac:dyDescent="0.2">
      <c r="B130" s="28"/>
      <c r="C130" s="23" t="s">
        <v>112</v>
      </c>
      <c r="L130" s="28"/>
    </row>
    <row r="131" spans="2:65" s="1" customFormat="1" ht="16.5" customHeight="1" x14ac:dyDescent="0.2">
      <c r="B131" s="28"/>
      <c r="E131" s="178" t="str">
        <f>E9</f>
        <v>02 - ZTI</v>
      </c>
      <c r="F131" s="222"/>
      <c r="G131" s="222"/>
      <c r="H131" s="222"/>
      <c r="L131" s="28"/>
    </row>
    <row r="132" spans="2:65" s="1" customFormat="1" ht="7" customHeight="1" x14ac:dyDescent="0.2">
      <c r="B132" s="28"/>
      <c r="L132" s="28"/>
    </row>
    <row r="133" spans="2:65" s="1" customFormat="1" ht="12" customHeight="1" x14ac:dyDescent="0.2">
      <c r="B133" s="28"/>
      <c r="C133" s="23" t="s">
        <v>20</v>
      </c>
      <c r="F133" s="21" t="str">
        <f>F12</f>
        <v>p.č. 1006/1, 1006/44 a p.č. st. 52, k.ú. Kozojedy</v>
      </c>
      <c r="I133" s="23" t="s">
        <v>22</v>
      </c>
      <c r="J133" s="48" t="str">
        <f>IF(J12="","",J12)</f>
        <v>12. 4. 2023</v>
      </c>
      <c r="L133" s="28"/>
    </row>
    <row r="134" spans="2:65" s="1" customFormat="1" ht="7" customHeight="1" x14ac:dyDescent="0.2">
      <c r="B134" s="28"/>
      <c r="L134" s="28"/>
    </row>
    <row r="135" spans="2:65" s="1" customFormat="1" ht="15.15" customHeight="1" x14ac:dyDescent="0.2">
      <c r="B135" s="28"/>
      <c r="C135" s="23" t="s">
        <v>24</v>
      </c>
      <c r="F135" s="21" t="str">
        <f>E15</f>
        <v>Obec Kozojedy, 9. května 40, 28163 Kozojedy</v>
      </c>
      <c r="I135" s="23" t="s">
        <v>30</v>
      </c>
      <c r="J135" s="26" t="str">
        <f>E21</f>
        <v>KFJ poject s.r.o.</v>
      </c>
      <c r="L135" s="28"/>
    </row>
    <row r="136" spans="2:65" s="1" customFormat="1" ht="15.15" customHeight="1" x14ac:dyDescent="0.2">
      <c r="B136" s="28"/>
      <c r="C136" s="23" t="s">
        <v>28</v>
      </c>
      <c r="F136" s="21" t="str">
        <f>IF(E18="","",E18)</f>
        <v>Vyplň údaj</v>
      </c>
      <c r="I136" s="23" t="s">
        <v>33</v>
      </c>
      <c r="J136" s="26" t="str">
        <f>E24</f>
        <v>KFJ poject s.r.o.</v>
      </c>
      <c r="L136" s="28"/>
    </row>
    <row r="137" spans="2:65" s="1" customFormat="1" ht="10.25" customHeight="1" x14ac:dyDescent="0.2">
      <c r="B137" s="28"/>
      <c r="L137" s="28"/>
    </row>
    <row r="138" spans="2:65" s="10" customFormat="1" ht="29.25" customHeight="1" x14ac:dyDescent="0.2">
      <c r="B138" s="125"/>
      <c r="C138" s="126" t="s">
        <v>146</v>
      </c>
      <c r="D138" s="127" t="s">
        <v>60</v>
      </c>
      <c r="E138" s="127" t="s">
        <v>56</v>
      </c>
      <c r="F138" s="127" t="s">
        <v>57</v>
      </c>
      <c r="G138" s="127" t="s">
        <v>147</v>
      </c>
      <c r="H138" s="127" t="s">
        <v>148</v>
      </c>
      <c r="I138" s="127" t="s">
        <v>149</v>
      </c>
      <c r="J138" s="128" t="s">
        <v>120</v>
      </c>
      <c r="K138" s="129" t="s">
        <v>150</v>
      </c>
      <c r="L138" s="125"/>
      <c r="M138" s="55" t="s">
        <v>1</v>
      </c>
      <c r="N138" s="56" t="s">
        <v>39</v>
      </c>
      <c r="O138" s="56" t="s">
        <v>151</v>
      </c>
      <c r="P138" s="56" t="s">
        <v>152</v>
      </c>
      <c r="Q138" s="56" t="s">
        <v>153</v>
      </c>
      <c r="R138" s="56" t="s">
        <v>154</v>
      </c>
      <c r="S138" s="56" t="s">
        <v>155</v>
      </c>
      <c r="T138" s="57" t="s">
        <v>156</v>
      </c>
    </row>
    <row r="139" spans="2:65" s="1" customFormat="1" ht="22.75" customHeight="1" x14ac:dyDescent="0.35">
      <c r="B139" s="28"/>
      <c r="C139" s="60" t="s">
        <v>157</v>
      </c>
      <c r="J139" s="130">
        <f>BK139</f>
        <v>0</v>
      </c>
      <c r="L139" s="28"/>
      <c r="M139" s="58"/>
      <c r="N139" s="49"/>
      <c r="O139" s="49"/>
      <c r="P139" s="131">
        <f>P140+P210</f>
        <v>0</v>
      </c>
      <c r="Q139" s="49"/>
      <c r="R139" s="131">
        <f>R140+R210</f>
        <v>44.594816549779999</v>
      </c>
      <c r="S139" s="49"/>
      <c r="T139" s="132">
        <f>T140+T210</f>
        <v>8.1318160000000006</v>
      </c>
      <c r="AT139" s="13" t="s">
        <v>74</v>
      </c>
      <c r="AU139" s="13" t="s">
        <v>122</v>
      </c>
      <c r="BK139" s="133">
        <f>BK140+BK210</f>
        <v>0</v>
      </c>
    </row>
    <row r="140" spans="2:65" s="11" customFormat="1" ht="25.9" customHeight="1" x14ac:dyDescent="0.35">
      <c r="B140" s="134"/>
      <c r="D140" s="135" t="s">
        <v>74</v>
      </c>
      <c r="E140" s="136" t="s">
        <v>158</v>
      </c>
      <c r="F140" s="136" t="s">
        <v>159</v>
      </c>
      <c r="I140" s="137"/>
      <c r="J140" s="138">
        <f>BK140</f>
        <v>0</v>
      </c>
      <c r="L140" s="134"/>
      <c r="M140" s="139"/>
      <c r="P140" s="140">
        <f>P141+P154+P161+P163+P190+P202+P208</f>
        <v>0</v>
      </c>
      <c r="R140" s="140">
        <f>R141+R154+R161+R163+R190+R202+R208</f>
        <v>42.724802443999998</v>
      </c>
      <c r="T140" s="141">
        <f>T141+T154+T161+T163+T190+T202+T208</f>
        <v>8.1318160000000006</v>
      </c>
      <c r="AR140" s="135" t="s">
        <v>82</v>
      </c>
      <c r="AT140" s="142" t="s">
        <v>74</v>
      </c>
      <c r="AU140" s="142" t="s">
        <v>75</v>
      </c>
      <c r="AY140" s="135" t="s">
        <v>160</v>
      </c>
      <c r="BK140" s="143">
        <f>BK141+BK154+BK161+BK163+BK190+BK202+BK208</f>
        <v>0</v>
      </c>
    </row>
    <row r="141" spans="2:65" s="11" customFormat="1" ht="22.75" customHeight="1" x14ac:dyDescent="0.25">
      <c r="B141" s="134"/>
      <c r="D141" s="135" t="s">
        <v>74</v>
      </c>
      <c r="E141" s="144" t="s">
        <v>82</v>
      </c>
      <c r="F141" s="144" t="s">
        <v>863</v>
      </c>
      <c r="I141" s="137"/>
      <c r="J141" s="145">
        <f>BK141</f>
        <v>0</v>
      </c>
      <c r="L141" s="134"/>
      <c r="M141" s="139"/>
      <c r="P141" s="140">
        <f>SUM(P142:P153)</f>
        <v>0</v>
      </c>
      <c r="R141" s="140">
        <f>SUM(R142:R153)</f>
        <v>29.294</v>
      </c>
      <c r="T141" s="141">
        <f>SUM(T142:T153)</f>
        <v>5.72</v>
      </c>
      <c r="AR141" s="135" t="s">
        <v>82</v>
      </c>
      <c r="AT141" s="142" t="s">
        <v>74</v>
      </c>
      <c r="AU141" s="142" t="s">
        <v>82</v>
      </c>
      <c r="AY141" s="135" t="s">
        <v>160</v>
      </c>
      <c r="BK141" s="143">
        <f>SUM(BK142:BK153)</f>
        <v>0</v>
      </c>
    </row>
    <row r="142" spans="2:65" s="1" customFormat="1" ht="24.15" customHeight="1" x14ac:dyDescent="0.2">
      <c r="B142" s="28"/>
      <c r="C142" s="146" t="s">
        <v>82</v>
      </c>
      <c r="D142" s="146" t="s">
        <v>163</v>
      </c>
      <c r="E142" s="147" t="s">
        <v>1799</v>
      </c>
      <c r="F142" s="148" t="s">
        <v>1800</v>
      </c>
      <c r="G142" s="149" t="s">
        <v>171</v>
      </c>
      <c r="H142" s="150">
        <v>13</v>
      </c>
      <c r="I142" s="151"/>
      <c r="J142" s="152">
        <f t="shared" ref="J142:J153" si="5">ROUND(I142*H142,2)</f>
        <v>0</v>
      </c>
      <c r="K142" s="153"/>
      <c r="L142" s="28"/>
      <c r="M142" s="154" t="s">
        <v>1</v>
      </c>
      <c r="N142" s="115" t="s">
        <v>40</v>
      </c>
      <c r="P142" s="155">
        <f t="shared" ref="P142:P153" si="6">O142*H142</f>
        <v>0</v>
      </c>
      <c r="Q142" s="155">
        <v>0</v>
      </c>
      <c r="R142" s="155">
        <f t="shared" ref="R142:R153" si="7">Q142*H142</f>
        <v>0</v>
      </c>
      <c r="S142" s="155">
        <v>0</v>
      </c>
      <c r="T142" s="156">
        <f t="shared" ref="T142:T153" si="8">S142*H142</f>
        <v>0</v>
      </c>
      <c r="AR142" s="157" t="s">
        <v>167</v>
      </c>
      <c r="AT142" s="157" t="s">
        <v>163</v>
      </c>
      <c r="AU142" s="157" t="s">
        <v>84</v>
      </c>
      <c r="AY142" s="13" t="s">
        <v>160</v>
      </c>
      <c r="BE142" s="158">
        <f t="shared" ref="BE142:BE153" si="9">IF(N142="základní",J142,0)</f>
        <v>0</v>
      </c>
      <c r="BF142" s="158">
        <f t="shared" ref="BF142:BF153" si="10">IF(N142="snížená",J142,0)</f>
        <v>0</v>
      </c>
      <c r="BG142" s="158">
        <f t="shared" ref="BG142:BG153" si="11">IF(N142="zákl. přenesená",J142,0)</f>
        <v>0</v>
      </c>
      <c r="BH142" s="158">
        <f t="shared" ref="BH142:BH153" si="12">IF(N142="sníž. přenesená",J142,0)</f>
        <v>0</v>
      </c>
      <c r="BI142" s="158">
        <f t="shared" ref="BI142:BI153" si="13">IF(N142="nulová",J142,0)</f>
        <v>0</v>
      </c>
      <c r="BJ142" s="13" t="s">
        <v>82</v>
      </c>
      <c r="BK142" s="158">
        <f t="shared" ref="BK142:BK153" si="14">ROUND(I142*H142,2)</f>
        <v>0</v>
      </c>
      <c r="BL142" s="13" t="s">
        <v>167</v>
      </c>
      <c r="BM142" s="157" t="s">
        <v>1801</v>
      </c>
    </row>
    <row r="143" spans="2:65" s="1" customFormat="1" ht="33" customHeight="1" x14ac:dyDescent="0.2">
      <c r="B143" s="28"/>
      <c r="C143" s="146" t="s">
        <v>84</v>
      </c>
      <c r="D143" s="146" t="s">
        <v>163</v>
      </c>
      <c r="E143" s="147" t="s">
        <v>1802</v>
      </c>
      <c r="F143" s="148" t="s">
        <v>1803</v>
      </c>
      <c r="G143" s="149" t="s">
        <v>171</v>
      </c>
      <c r="H143" s="150">
        <v>13</v>
      </c>
      <c r="I143" s="151"/>
      <c r="J143" s="152">
        <f t="shared" si="5"/>
        <v>0</v>
      </c>
      <c r="K143" s="153"/>
      <c r="L143" s="28"/>
      <c r="M143" s="154" t="s">
        <v>1</v>
      </c>
      <c r="N143" s="115" t="s">
        <v>40</v>
      </c>
      <c r="P143" s="155">
        <f t="shared" si="6"/>
        <v>0</v>
      </c>
      <c r="Q143" s="155">
        <v>0</v>
      </c>
      <c r="R143" s="155">
        <f t="shared" si="7"/>
        <v>0</v>
      </c>
      <c r="S143" s="155">
        <v>0.44</v>
      </c>
      <c r="T143" s="156">
        <f t="shared" si="8"/>
        <v>5.72</v>
      </c>
      <c r="AR143" s="157" t="s">
        <v>167</v>
      </c>
      <c r="AT143" s="157" t="s">
        <v>163</v>
      </c>
      <c r="AU143" s="157" t="s">
        <v>84</v>
      </c>
      <c r="AY143" s="13" t="s">
        <v>160</v>
      </c>
      <c r="BE143" s="158">
        <f t="shared" si="9"/>
        <v>0</v>
      </c>
      <c r="BF143" s="158">
        <f t="shared" si="10"/>
        <v>0</v>
      </c>
      <c r="BG143" s="158">
        <f t="shared" si="11"/>
        <v>0</v>
      </c>
      <c r="BH143" s="158">
        <f t="shared" si="12"/>
        <v>0</v>
      </c>
      <c r="BI143" s="158">
        <f t="shared" si="13"/>
        <v>0</v>
      </c>
      <c r="BJ143" s="13" t="s">
        <v>82</v>
      </c>
      <c r="BK143" s="158">
        <f t="shared" si="14"/>
        <v>0</v>
      </c>
      <c r="BL143" s="13" t="s">
        <v>167</v>
      </c>
      <c r="BM143" s="157" t="s">
        <v>1804</v>
      </c>
    </row>
    <row r="144" spans="2:65" s="1" customFormat="1" ht="16.5" customHeight="1" x14ac:dyDescent="0.2">
      <c r="B144" s="28"/>
      <c r="C144" s="146" t="s">
        <v>161</v>
      </c>
      <c r="D144" s="146" t="s">
        <v>163</v>
      </c>
      <c r="E144" s="147" t="s">
        <v>1805</v>
      </c>
      <c r="F144" s="148" t="s">
        <v>1806</v>
      </c>
      <c r="G144" s="149" t="s">
        <v>492</v>
      </c>
      <c r="H144" s="150">
        <v>2</v>
      </c>
      <c r="I144" s="151"/>
      <c r="J144" s="152">
        <f t="shared" si="5"/>
        <v>0</v>
      </c>
      <c r="K144" s="153"/>
      <c r="L144" s="28"/>
      <c r="M144" s="154" t="s">
        <v>1</v>
      </c>
      <c r="N144" s="115" t="s">
        <v>40</v>
      </c>
      <c r="P144" s="155">
        <f t="shared" si="6"/>
        <v>0</v>
      </c>
      <c r="Q144" s="155">
        <v>0</v>
      </c>
      <c r="R144" s="155">
        <f t="shared" si="7"/>
        <v>0</v>
      </c>
      <c r="S144" s="155">
        <v>0</v>
      </c>
      <c r="T144" s="156">
        <f t="shared" si="8"/>
        <v>0</v>
      </c>
      <c r="AR144" s="157" t="s">
        <v>167</v>
      </c>
      <c r="AT144" s="157" t="s">
        <v>163</v>
      </c>
      <c r="AU144" s="157" t="s">
        <v>84</v>
      </c>
      <c r="AY144" s="13" t="s">
        <v>160</v>
      </c>
      <c r="BE144" s="158">
        <f t="shared" si="9"/>
        <v>0</v>
      </c>
      <c r="BF144" s="158">
        <f t="shared" si="10"/>
        <v>0</v>
      </c>
      <c r="BG144" s="158">
        <f t="shared" si="11"/>
        <v>0</v>
      </c>
      <c r="BH144" s="158">
        <f t="shared" si="12"/>
        <v>0</v>
      </c>
      <c r="BI144" s="158">
        <f t="shared" si="13"/>
        <v>0</v>
      </c>
      <c r="BJ144" s="13" t="s">
        <v>82</v>
      </c>
      <c r="BK144" s="158">
        <f t="shared" si="14"/>
        <v>0</v>
      </c>
      <c r="BL144" s="13" t="s">
        <v>167</v>
      </c>
      <c r="BM144" s="157" t="s">
        <v>1807</v>
      </c>
    </row>
    <row r="145" spans="2:65" s="1" customFormat="1" ht="37.75" customHeight="1" x14ac:dyDescent="0.2">
      <c r="B145" s="28"/>
      <c r="C145" s="146" t="s">
        <v>167</v>
      </c>
      <c r="D145" s="146" t="s">
        <v>163</v>
      </c>
      <c r="E145" s="147" t="s">
        <v>1808</v>
      </c>
      <c r="F145" s="148" t="s">
        <v>1809</v>
      </c>
      <c r="G145" s="149" t="s">
        <v>209</v>
      </c>
      <c r="H145" s="150">
        <v>64.972999999999999</v>
      </c>
      <c r="I145" s="151"/>
      <c r="J145" s="152">
        <f t="shared" si="5"/>
        <v>0</v>
      </c>
      <c r="K145" s="153"/>
      <c r="L145" s="28"/>
      <c r="M145" s="154" t="s">
        <v>1</v>
      </c>
      <c r="N145" s="115" t="s">
        <v>40</v>
      </c>
      <c r="P145" s="155">
        <f t="shared" si="6"/>
        <v>0</v>
      </c>
      <c r="Q145" s="155">
        <v>0</v>
      </c>
      <c r="R145" s="155">
        <f t="shared" si="7"/>
        <v>0</v>
      </c>
      <c r="S145" s="155">
        <v>0</v>
      </c>
      <c r="T145" s="156">
        <f t="shared" si="8"/>
        <v>0</v>
      </c>
      <c r="AR145" s="157" t="s">
        <v>167</v>
      </c>
      <c r="AT145" s="157" t="s">
        <v>163</v>
      </c>
      <c r="AU145" s="157" t="s">
        <v>84</v>
      </c>
      <c r="AY145" s="13" t="s">
        <v>160</v>
      </c>
      <c r="BE145" s="158">
        <f t="shared" si="9"/>
        <v>0</v>
      </c>
      <c r="BF145" s="158">
        <f t="shared" si="10"/>
        <v>0</v>
      </c>
      <c r="BG145" s="158">
        <f t="shared" si="11"/>
        <v>0</v>
      </c>
      <c r="BH145" s="158">
        <f t="shared" si="12"/>
        <v>0</v>
      </c>
      <c r="BI145" s="158">
        <f t="shared" si="13"/>
        <v>0</v>
      </c>
      <c r="BJ145" s="13" t="s">
        <v>82</v>
      </c>
      <c r="BK145" s="158">
        <f t="shared" si="14"/>
        <v>0</v>
      </c>
      <c r="BL145" s="13" t="s">
        <v>167</v>
      </c>
      <c r="BM145" s="157" t="s">
        <v>1810</v>
      </c>
    </row>
    <row r="146" spans="2:65" s="1" customFormat="1" ht="37.75" customHeight="1" x14ac:dyDescent="0.2">
      <c r="B146" s="28"/>
      <c r="C146" s="146" t="s">
        <v>183</v>
      </c>
      <c r="D146" s="146" t="s">
        <v>163</v>
      </c>
      <c r="E146" s="147" t="s">
        <v>1811</v>
      </c>
      <c r="F146" s="148" t="s">
        <v>1812</v>
      </c>
      <c r="G146" s="149" t="s">
        <v>209</v>
      </c>
      <c r="H146" s="150">
        <v>50.326000000000001</v>
      </c>
      <c r="I146" s="151"/>
      <c r="J146" s="152">
        <f t="shared" si="5"/>
        <v>0</v>
      </c>
      <c r="K146" s="153"/>
      <c r="L146" s="28"/>
      <c r="M146" s="154" t="s">
        <v>1</v>
      </c>
      <c r="N146" s="115" t="s">
        <v>40</v>
      </c>
      <c r="P146" s="155">
        <f t="shared" si="6"/>
        <v>0</v>
      </c>
      <c r="Q146" s="155">
        <v>0</v>
      </c>
      <c r="R146" s="155">
        <f t="shared" si="7"/>
        <v>0</v>
      </c>
      <c r="S146" s="155">
        <v>0</v>
      </c>
      <c r="T146" s="156">
        <f t="shared" si="8"/>
        <v>0</v>
      </c>
      <c r="AR146" s="157" t="s">
        <v>167</v>
      </c>
      <c r="AT146" s="157" t="s">
        <v>163</v>
      </c>
      <c r="AU146" s="157" t="s">
        <v>84</v>
      </c>
      <c r="AY146" s="13" t="s">
        <v>160</v>
      </c>
      <c r="BE146" s="158">
        <f t="shared" si="9"/>
        <v>0</v>
      </c>
      <c r="BF146" s="158">
        <f t="shared" si="10"/>
        <v>0</v>
      </c>
      <c r="BG146" s="158">
        <f t="shared" si="11"/>
        <v>0</v>
      </c>
      <c r="BH146" s="158">
        <f t="shared" si="12"/>
        <v>0</v>
      </c>
      <c r="BI146" s="158">
        <f t="shared" si="13"/>
        <v>0</v>
      </c>
      <c r="BJ146" s="13" t="s">
        <v>82</v>
      </c>
      <c r="BK146" s="158">
        <f t="shared" si="14"/>
        <v>0</v>
      </c>
      <c r="BL146" s="13" t="s">
        <v>167</v>
      </c>
      <c r="BM146" s="157" t="s">
        <v>1813</v>
      </c>
    </row>
    <row r="147" spans="2:65" s="1" customFormat="1" ht="37.75" customHeight="1" x14ac:dyDescent="0.2">
      <c r="B147" s="28"/>
      <c r="C147" s="146" t="s">
        <v>178</v>
      </c>
      <c r="D147" s="146" t="s">
        <v>163</v>
      </c>
      <c r="E147" s="147" t="s">
        <v>867</v>
      </c>
      <c r="F147" s="148" t="s">
        <v>868</v>
      </c>
      <c r="G147" s="149" t="s">
        <v>209</v>
      </c>
      <c r="H147" s="150">
        <v>14.647</v>
      </c>
      <c r="I147" s="151"/>
      <c r="J147" s="152">
        <f t="shared" si="5"/>
        <v>0</v>
      </c>
      <c r="K147" s="153"/>
      <c r="L147" s="28"/>
      <c r="M147" s="154" t="s">
        <v>1</v>
      </c>
      <c r="N147" s="115" t="s">
        <v>40</v>
      </c>
      <c r="P147" s="155">
        <f t="shared" si="6"/>
        <v>0</v>
      </c>
      <c r="Q147" s="155">
        <v>0</v>
      </c>
      <c r="R147" s="155">
        <f t="shared" si="7"/>
        <v>0</v>
      </c>
      <c r="S147" s="155">
        <v>0</v>
      </c>
      <c r="T147" s="156">
        <f t="shared" si="8"/>
        <v>0</v>
      </c>
      <c r="AR147" s="157" t="s">
        <v>167</v>
      </c>
      <c r="AT147" s="157" t="s">
        <v>163</v>
      </c>
      <c r="AU147" s="157" t="s">
        <v>84</v>
      </c>
      <c r="AY147" s="13" t="s">
        <v>160</v>
      </c>
      <c r="BE147" s="158">
        <f t="shared" si="9"/>
        <v>0</v>
      </c>
      <c r="BF147" s="158">
        <f t="shared" si="10"/>
        <v>0</v>
      </c>
      <c r="BG147" s="158">
        <f t="shared" si="11"/>
        <v>0</v>
      </c>
      <c r="BH147" s="158">
        <f t="shared" si="12"/>
        <v>0</v>
      </c>
      <c r="BI147" s="158">
        <f t="shared" si="13"/>
        <v>0</v>
      </c>
      <c r="BJ147" s="13" t="s">
        <v>82</v>
      </c>
      <c r="BK147" s="158">
        <f t="shared" si="14"/>
        <v>0</v>
      </c>
      <c r="BL147" s="13" t="s">
        <v>167</v>
      </c>
      <c r="BM147" s="157" t="s">
        <v>1814</v>
      </c>
    </row>
    <row r="148" spans="2:65" s="1" customFormat="1" ht="37.75" customHeight="1" x14ac:dyDescent="0.2">
      <c r="B148" s="28"/>
      <c r="C148" s="146" t="s">
        <v>190</v>
      </c>
      <c r="D148" s="146" t="s">
        <v>163</v>
      </c>
      <c r="E148" s="147" t="s">
        <v>870</v>
      </c>
      <c r="F148" s="148" t="s">
        <v>871</v>
      </c>
      <c r="G148" s="149" t="s">
        <v>209</v>
      </c>
      <c r="H148" s="150">
        <v>14.647</v>
      </c>
      <c r="I148" s="151"/>
      <c r="J148" s="152">
        <f t="shared" si="5"/>
        <v>0</v>
      </c>
      <c r="K148" s="153"/>
      <c r="L148" s="28"/>
      <c r="M148" s="154" t="s">
        <v>1</v>
      </c>
      <c r="N148" s="115" t="s">
        <v>40</v>
      </c>
      <c r="P148" s="155">
        <f t="shared" si="6"/>
        <v>0</v>
      </c>
      <c r="Q148" s="155">
        <v>0</v>
      </c>
      <c r="R148" s="155">
        <f t="shared" si="7"/>
        <v>0</v>
      </c>
      <c r="S148" s="155">
        <v>0</v>
      </c>
      <c r="T148" s="156">
        <f t="shared" si="8"/>
        <v>0</v>
      </c>
      <c r="AR148" s="157" t="s">
        <v>167</v>
      </c>
      <c r="AT148" s="157" t="s">
        <v>163</v>
      </c>
      <c r="AU148" s="157" t="s">
        <v>84</v>
      </c>
      <c r="AY148" s="13" t="s">
        <v>160</v>
      </c>
      <c r="BE148" s="158">
        <f t="shared" si="9"/>
        <v>0</v>
      </c>
      <c r="BF148" s="158">
        <f t="shared" si="10"/>
        <v>0</v>
      </c>
      <c r="BG148" s="158">
        <f t="shared" si="11"/>
        <v>0</v>
      </c>
      <c r="BH148" s="158">
        <f t="shared" si="12"/>
        <v>0</v>
      </c>
      <c r="BI148" s="158">
        <f t="shared" si="13"/>
        <v>0</v>
      </c>
      <c r="BJ148" s="13" t="s">
        <v>82</v>
      </c>
      <c r="BK148" s="158">
        <f t="shared" si="14"/>
        <v>0</v>
      </c>
      <c r="BL148" s="13" t="s">
        <v>167</v>
      </c>
      <c r="BM148" s="157" t="s">
        <v>1815</v>
      </c>
    </row>
    <row r="149" spans="2:65" s="1" customFormat="1" ht="24.15" customHeight="1" x14ac:dyDescent="0.2">
      <c r="B149" s="28"/>
      <c r="C149" s="146" t="s">
        <v>194</v>
      </c>
      <c r="D149" s="146" t="s">
        <v>163</v>
      </c>
      <c r="E149" s="147" t="s">
        <v>1816</v>
      </c>
      <c r="F149" s="148" t="s">
        <v>1817</v>
      </c>
      <c r="G149" s="149" t="s">
        <v>209</v>
      </c>
      <c r="H149" s="150">
        <v>50.326000000000001</v>
      </c>
      <c r="I149" s="151"/>
      <c r="J149" s="152">
        <f t="shared" si="5"/>
        <v>0</v>
      </c>
      <c r="K149" s="153"/>
      <c r="L149" s="28"/>
      <c r="M149" s="154" t="s">
        <v>1</v>
      </c>
      <c r="N149" s="115" t="s">
        <v>40</v>
      </c>
      <c r="P149" s="155">
        <f t="shared" si="6"/>
        <v>0</v>
      </c>
      <c r="Q149" s="155">
        <v>0</v>
      </c>
      <c r="R149" s="155">
        <f t="shared" si="7"/>
        <v>0</v>
      </c>
      <c r="S149" s="155">
        <v>0</v>
      </c>
      <c r="T149" s="156">
        <f t="shared" si="8"/>
        <v>0</v>
      </c>
      <c r="AR149" s="157" t="s">
        <v>167</v>
      </c>
      <c r="AT149" s="157" t="s">
        <v>163</v>
      </c>
      <c r="AU149" s="157" t="s">
        <v>84</v>
      </c>
      <c r="AY149" s="13" t="s">
        <v>160</v>
      </c>
      <c r="BE149" s="158">
        <f t="shared" si="9"/>
        <v>0</v>
      </c>
      <c r="BF149" s="158">
        <f t="shared" si="10"/>
        <v>0</v>
      </c>
      <c r="BG149" s="158">
        <f t="shared" si="11"/>
        <v>0</v>
      </c>
      <c r="BH149" s="158">
        <f t="shared" si="12"/>
        <v>0</v>
      </c>
      <c r="BI149" s="158">
        <f t="shared" si="13"/>
        <v>0</v>
      </c>
      <c r="BJ149" s="13" t="s">
        <v>82</v>
      </c>
      <c r="BK149" s="158">
        <f t="shared" si="14"/>
        <v>0</v>
      </c>
      <c r="BL149" s="13" t="s">
        <v>167</v>
      </c>
      <c r="BM149" s="157" t="s">
        <v>1818</v>
      </c>
    </row>
    <row r="150" spans="2:65" s="1" customFormat="1" ht="33" customHeight="1" x14ac:dyDescent="0.2">
      <c r="B150" s="28"/>
      <c r="C150" s="146" t="s">
        <v>198</v>
      </c>
      <c r="D150" s="146" t="s">
        <v>163</v>
      </c>
      <c r="E150" s="147" t="s">
        <v>882</v>
      </c>
      <c r="F150" s="148" t="s">
        <v>883</v>
      </c>
      <c r="G150" s="149" t="s">
        <v>218</v>
      </c>
      <c r="H150" s="150">
        <v>26.364999999999998</v>
      </c>
      <c r="I150" s="151"/>
      <c r="J150" s="152">
        <f t="shared" si="5"/>
        <v>0</v>
      </c>
      <c r="K150" s="153"/>
      <c r="L150" s="28"/>
      <c r="M150" s="154" t="s">
        <v>1</v>
      </c>
      <c r="N150" s="115" t="s">
        <v>40</v>
      </c>
      <c r="P150" s="155">
        <f t="shared" si="6"/>
        <v>0</v>
      </c>
      <c r="Q150" s="155">
        <v>0</v>
      </c>
      <c r="R150" s="155">
        <f t="shared" si="7"/>
        <v>0</v>
      </c>
      <c r="S150" s="155">
        <v>0</v>
      </c>
      <c r="T150" s="156">
        <f t="shared" si="8"/>
        <v>0</v>
      </c>
      <c r="AR150" s="157" t="s">
        <v>167</v>
      </c>
      <c r="AT150" s="157" t="s">
        <v>163</v>
      </c>
      <c r="AU150" s="157" t="s">
        <v>84</v>
      </c>
      <c r="AY150" s="13" t="s">
        <v>160</v>
      </c>
      <c r="BE150" s="158">
        <f t="shared" si="9"/>
        <v>0</v>
      </c>
      <c r="BF150" s="158">
        <f t="shared" si="10"/>
        <v>0</v>
      </c>
      <c r="BG150" s="158">
        <f t="shared" si="11"/>
        <v>0</v>
      </c>
      <c r="BH150" s="158">
        <f t="shared" si="12"/>
        <v>0</v>
      </c>
      <c r="BI150" s="158">
        <f t="shared" si="13"/>
        <v>0</v>
      </c>
      <c r="BJ150" s="13" t="s">
        <v>82</v>
      </c>
      <c r="BK150" s="158">
        <f t="shared" si="14"/>
        <v>0</v>
      </c>
      <c r="BL150" s="13" t="s">
        <v>167</v>
      </c>
      <c r="BM150" s="157" t="s">
        <v>1819</v>
      </c>
    </row>
    <row r="151" spans="2:65" s="1" customFormat="1" ht="16.5" customHeight="1" x14ac:dyDescent="0.2">
      <c r="B151" s="28"/>
      <c r="C151" s="146" t="s">
        <v>202</v>
      </c>
      <c r="D151" s="146" t="s">
        <v>163</v>
      </c>
      <c r="E151" s="147" t="s">
        <v>885</v>
      </c>
      <c r="F151" s="148" t="s">
        <v>886</v>
      </c>
      <c r="G151" s="149" t="s">
        <v>209</v>
      </c>
      <c r="H151" s="150">
        <v>14.647</v>
      </c>
      <c r="I151" s="151"/>
      <c r="J151" s="152">
        <f t="shared" si="5"/>
        <v>0</v>
      </c>
      <c r="K151" s="153"/>
      <c r="L151" s="28"/>
      <c r="M151" s="154" t="s">
        <v>1</v>
      </c>
      <c r="N151" s="115" t="s">
        <v>40</v>
      </c>
      <c r="P151" s="155">
        <f t="shared" si="6"/>
        <v>0</v>
      </c>
      <c r="Q151" s="155">
        <v>0</v>
      </c>
      <c r="R151" s="155">
        <f t="shared" si="7"/>
        <v>0</v>
      </c>
      <c r="S151" s="155">
        <v>0</v>
      </c>
      <c r="T151" s="156">
        <f t="shared" si="8"/>
        <v>0</v>
      </c>
      <c r="AR151" s="157" t="s">
        <v>167</v>
      </c>
      <c r="AT151" s="157" t="s">
        <v>163</v>
      </c>
      <c r="AU151" s="157" t="s">
        <v>84</v>
      </c>
      <c r="AY151" s="13" t="s">
        <v>160</v>
      </c>
      <c r="BE151" s="158">
        <f t="shared" si="9"/>
        <v>0</v>
      </c>
      <c r="BF151" s="158">
        <f t="shared" si="10"/>
        <v>0</v>
      </c>
      <c r="BG151" s="158">
        <f t="shared" si="11"/>
        <v>0</v>
      </c>
      <c r="BH151" s="158">
        <f t="shared" si="12"/>
        <v>0</v>
      </c>
      <c r="BI151" s="158">
        <f t="shared" si="13"/>
        <v>0</v>
      </c>
      <c r="BJ151" s="13" t="s">
        <v>82</v>
      </c>
      <c r="BK151" s="158">
        <f t="shared" si="14"/>
        <v>0</v>
      </c>
      <c r="BL151" s="13" t="s">
        <v>167</v>
      </c>
      <c r="BM151" s="157" t="s">
        <v>1820</v>
      </c>
    </row>
    <row r="152" spans="2:65" s="1" customFormat="1" ht="24.15" customHeight="1" x14ac:dyDescent="0.2">
      <c r="B152" s="28"/>
      <c r="C152" s="146" t="s">
        <v>206</v>
      </c>
      <c r="D152" s="146" t="s">
        <v>163</v>
      </c>
      <c r="E152" s="147" t="s">
        <v>1821</v>
      </c>
      <c r="F152" s="148" t="s">
        <v>1822</v>
      </c>
      <c r="G152" s="149" t="s">
        <v>209</v>
      </c>
      <c r="H152" s="150">
        <v>64.972999999999999</v>
      </c>
      <c r="I152" s="151"/>
      <c r="J152" s="152">
        <f t="shared" si="5"/>
        <v>0</v>
      </c>
      <c r="K152" s="153"/>
      <c r="L152" s="28"/>
      <c r="M152" s="154" t="s">
        <v>1</v>
      </c>
      <c r="N152" s="115" t="s">
        <v>40</v>
      </c>
      <c r="P152" s="155">
        <f t="shared" si="6"/>
        <v>0</v>
      </c>
      <c r="Q152" s="155">
        <v>0</v>
      </c>
      <c r="R152" s="155">
        <f t="shared" si="7"/>
        <v>0</v>
      </c>
      <c r="S152" s="155">
        <v>0</v>
      </c>
      <c r="T152" s="156">
        <f t="shared" si="8"/>
        <v>0</v>
      </c>
      <c r="AR152" s="157" t="s">
        <v>167</v>
      </c>
      <c r="AT152" s="157" t="s">
        <v>163</v>
      </c>
      <c r="AU152" s="157" t="s">
        <v>84</v>
      </c>
      <c r="AY152" s="13" t="s">
        <v>160</v>
      </c>
      <c r="BE152" s="158">
        <f t="shared" si="9"/>
        <v>0</v>
      </c>
      <c r="BF152" s="158">
        <f t="shared" si="10"/>
        <v>0</v>
      </c>
      <c r="BG152" s="158">
        <f t="shared" si="11"/>
        <v>0</v>
      </c>
      <c r="BH152" s="158">
        <f t="shared" si="12"/>
        <v>0</v>
      </c>
      <c r="BI152" s="158">
        <f t="shared" si="13"/>
        <v>0</v>
      </c>
      <c r="BJ152" s="13" t="s">
        <v>82</v>
      </c>
      <c r="BK152" s="158">
        <f t="shared" si="14"/>
        <v>0</v>
      </c>
      <c r="BL152" s="13" t="s">
        <v>167</v>
      </c>
      <c r="BM152" s="157" t="s">
        <v>1823</v>
      </c>
    </row>
    <row r="153" spans="2:65" s="1" customFormat="1" ht="16.5" customHeight="1" x14ac:dyDescent="0.2">
      <c r="B153" s="28"/>
      <c r="C153" s="162" t="s">
        <v>211</v>
      </c>
      <c r="D153" s="162" t="s">
        <v>322</v>
      </c>
      <c r="E153" s="163" t="s">
        <v>879</v>
      </c>
      <c r="F153" s="164" t="s">
        <v>880</v>
      </c>
      <c r="G153" s="165" t="s">
        <v>218</v>
      </c>
      <c r="H153" s="166">
        <v>29.294</v>
      </c>
      <c r="I153" s="167"/>
      <c r="J153" s="168">
        <f t="shared" si="5"/>
        <v>0</v>
      </c>
      <c r="K153" s="169"/>
      <c r="L153" s="170"/>
      <c r="M153" s="171" t="s">
        <v>1</v>
      </c>
      <c r="N153" s="172" t="s">
        <v>40</v>
      </c>
      <c r="P153" s="155">
        <f t="shared" si="6"/>
        <v>0</v>
      </c>
      <c r="Q153" s="155">
        <v>1</v>
      </c>
      <c r="R153" s="155">
        <f t="shared" si="7"/>
        <v>29.294</v>
      </c>
      <c r="S153" s="155">
        <v>0</v>
      </c>
      <c r="T153" s="156">
        <f t="shared" si="8"/>
        <v>0</v>
      </c>
      <c r="AR153" s="157" t="s">
        <v>194</v>
      </c>
      <c r="AT153" s="157" t="s">
        <v>322</v>
      </c>
      <c r="AU153" s="157" t="s">
        <v>84</v>
      </c>
      <c r="AY153" s="13" t="s">
        <v>160</v>
      </c>
      <c r="BE153" s="158">
        <f t="shared" si="9"/>
        <v>0</v>
      </c>
      <c r="BF153" s="158">
        <f t="shared" si="10"/>
        <v>0</v>
      </c>
      <c r="BG153" s="158">
        <f t="shared" si="11"/>
        <v>0</v>
      </c>
      <c r="BH153" s="158">
        <f t="shared" si="12"/>
        <v>0</v>
      </c>
      <c r="BI153" s="158">
        <f t="shared" si="13"/>
        <v>0</v>
      </c>
      <c r="BJ153" s="13" t="s">
        <v>82</v>
      </c>
      <c r="BK153" s="158">
        <f t="shared" si="14"/>
        <v>0</v>
      </c>
      <c r="BL153" s="13" t="s">
        <v>167</v>
      </c>
      <c r="BM153" s="157" t="s">
        <v>1824</v>
      </c>
    </row>
    <row r="154" spans="2:65" s="11" customFormat="1" ht="22.75" customHeight="1" x14ac:dyDescent="0.25">
      <c r="B154" s="134"/>
      <c r="D154" s="135" t="s">
        <v>74</v>
      </c>
      <c r="E154" s="144" t="s">
        <v>183</v>
      </c>
      <c r="F154" s="144" t="s">
        <v>1825</v>
      </c>
      <c r="I154" s="137"/>
      <c r="J154" s="145">
        <f>BK154</f>
        <v>0</v>
      </c>
      <c r="L154" s="134"/>
      <c r="M154" s="139"/>
      <c r="P154" s="140">
        <f>SUM(P155:P160)</f>
        <v>0</v>
      </c>
      <c r="R154" s="140">
        <f>SUM(R155:R160)</f>
        <v>12.199159999999999</v>
      </c>
      <c r="T154" s="141">
        <f>SUM(T155:T160)</f>
        <v>0</v>
      </c>
      <c r="AR154" s="135" t="s">
        <v>82</v>
      </c>
      <c r="AT154" s="142" t="s">
        <v>74</v>
      </c>
      <c r="AU154" s="142" t="s">
        <v>82</v>
      </c>
      <c r="AY154" s="135" t="s">
        <v>160</v>
      </c>
      <c r="BK154" s="143">
        <f>SUM(BK155:BK160)</f>
        <v>0</v>
      </c>
    </row>
    <row r="155" spans="2:65" s="1" customFormat="1" ht="24.15" customHeight="1" x14ac:dyDescent="0.2">
      <c r="B155" s="28"/>
      <c r="C155" s="146" t="s">
        <v>215</v>
      </c>
      <c r="D155" s="146" t="s">
        <v>163</v>
      </c>
      <c r="E155" s="147" t="s">
        <v>1826</v>
      </c>
      <c r="F155" s="148" t="s">
        <v>1827</v>
      </c>
      <c r="G155" s="149" t="s">
        <v>171</v>
      </c>
      <c r="H155" s="150">
        <v>13</v>
      </c>
      <c r="I155" s="151"/>
      <c r="J155" s="152">
        <f t="shared" ref="J155:J160" si="15">ROUND(I155*H155,2)</f>
        <v>0</v>
      </c>
      <c r="K155" s="153"/>
      <c r="L155" s="28"/>
      <c r="M155" s="154" t="s">
        <v>1</v>
      </c>
      <c r="N155" s="115" t="s">
        <v>40</v>
      </c>
      <c r="P155" s="155">
        <f t="shared" ref="P155:P160" si="16">O155*H155</f>
        <v>0</v>
      </c>
      <c r="Q155" s="155">
        <v>0</v>
      </c>
      <c r="R155" s="155">
        <f t="shared" ref="R155:R160" si="17">Q155*H155</f>
        <v>0</v>
      </c>
      <c r="S155" s="155">
        <v>0</v>
      </c>
      <c r="T155" s="156">
        <f t="shared" ref="T155:T160" si="18">S155*H155</f>
        <v>0</v>
      </c>
      <c r="AR155" s="157" t="s">
        <v>167</v>
      </c>
      <c r="AT155" s="157" t="s">
        <v>163</v>
      </c>
      <c r="AU155" s="157" t="s">
        <v>84</v>
      </c>
      <c r="AY155" s="13" t="s">
        <v>160</v>
      </c>
      <c r="BE155" s="158">
        <f t="shared" ref="BE155:BE160" si="19">IF(N155="základní",J155,0)</f>
        <v>0</v>
      </c>
      <c r="BF155" s="158">
        <f t="shared" ref="BF155:BF160" si="20">IF(N155="snížená",J155,0)</f>
        <v>0</v>
      </c>
      <c r="BG155" s="158">
        <f t="shared" ref="BG155:BG160" si="21">IF(N155="zákl. přenesená",J155,0)</f>
        <v>0</v>
      </c>
      <c r="BH155" s="158">
        <f t="shared" ref="BH155:BH160" si="22">IF(N155="sníž. přenesená",J155,0)</f>
        <v>0</v>
      </c>
      <c r="BI155" s="158">
        <f t="shared" ref="BI155:BI160" si="23">IF(N155="nulová",J155,0)</f>
        <v>0</v>
      </c>
      <c r="BJ155" s="13" t="s">
        <v>82</v>
      </c>
      <c r="BK155" s="158">
        <f t="shared" ref="BK155:BK160" si="24">ROUND(I155*H155,2)</f>
        <v>0</v>
      </c>
      <c r="BL155" s="13" t="s">
        <v>167</v>
      </c>
      <c r="BM155" s="157" t="s">
        <v>1828</v>
      </c>
    </row>
    <row r="156" spans="2:65" s="1" customFormat="1" ht="24.15" customHeight="1" x14ac:dyDescent="0.2">
      <c r="B156" s="28"/>
      <c r="C156" s="146" t="s">
        <v>220</v>
      </c>
      <c r="D156" s="146" t="s">
        <v>163</v>
      </c>
      <c r="E156" s="147" t="s">
        <v>1829</v>
      </c>
      <c r="F156" s="148" t="s">
        <v>1830</v>
      </c>
      <c r="G156" s="149" t="s">
        <v>171</v>
      </c>
      <c r="H156" s="150">
        <v>13</v>
      </c>
      <c r="I156" s="151"/>
      <c r="J156" s="152">
        <f t="shared" si="15"/>
        <v>0</v>
      </c>
      <c r="K156" s="153"/>
      <c r="L156" s="28"/>
      <c r="M156" s="154" t="s">
        <v>1</v>
      </c>
      <c r="N156" s="115" t="s">
        <v>40</v>
      </c>
      <c r="P156" s="155">
        <f t="shared" si="16"/>
        <v>0</v>
      </c>
      <c r="Q156" s="155">
        <v>0</v>
      </c>
      <c r="R156" s="155">
        <f t="shared" si="17"/>
        <v>0</v>
      </c>
      <c r="S156" s="155">
        <v>0</v>
      </c>
      <c r="T156" s="156">
        <f t="shared" si="18"/>
        <v>0</v>
      </c>
      <c r="AR156" s="157" t="s">
        <v>167</v>
      </c>
      <c r="AT156" s="157" t="s">
        <v>163</v>
      </c>
      <c r="AU156" s="157" t="s">
        <v>84</v>
      </c>
      <c r="AY156" s="13" t="s">
        <v>160</v>
      </c>
      <c r="BE156" s="158">
        <f t="shared" si="19"/>
        <v>0</v>
      </c>
      <c r="BF156" s="158">
        <f t="shared" si="20"/>
        <v>0</v>
      </c>
      <c r="BG156" s="158">
        <f t="shared" si="21"/>
        <v>0</v>
      </c>
      <c r="BH156" s="158">
        <f t="shared" si="22"/>
        <v>0</v>
      </c>
      <c r="BI156" s="158">
        <f t="shared" si="23"/>
        <v>0</v>
      </c>
      <c r="BJ156" s="13" t="s">
        <v>82</v>
      </c>
      <c r="BK156" s="158">
        <f t="shared" si="24"/>
        <v>0</v>
      </c>
      <c r="BL156" s="13" t="s">
        <v>167</v>
      </c>
      <c r="BM156" s="157" t="s">
        <v>1831</v>
      </c>
    </row>
    <row r="157" spans="2:65" s="1" customFormat="1" ht="37.75" customHeight="1" x14ac:dyDescent="0.2">
      <c r="B157" s="28"/>
      <c r="C157" s="146" t="s">
        <v>8</v>
      </c>
      <c r="D157" s="146" t="s">
        <v>163</v>
      </c>
      <c r="E157" s="147" t="s">
        <v>1832</v>
      </c>
      <c r="F157" s="148" t="s">
        <v>1833</v>
      </c>
      <c r="G157" s="149" t="s">
        <v>171</v>
      </c>
      <c r="H157" s="150">
        <v>24</v>
      </c>
      <c r="I157" s="151"/>
      <c r="J157" s="152">
        <f t="shared" si="15"/>
        <v>0</v>
      </c>
      <c r="K157" s="153"/>
      <c r="L157" s="28"/>
      <c r="M157" s="154" t="s">
        <v>1</v>
      </c>
      <c r="N157" s="115" t="s">
        <v>40</v>
      </c>
      <c r="P157" s="155">
        <f t="shared" si="16"/>
        <v>0</v>
      </c>
      <c r="Q157" s="155">
        <v>0.28499999999999998</v>
      </c>
      <c r="R157" s="155">
        <f t="shared" si="17"/>
        <v>6.84</v>
      </c>
      <c r="S157" s="155">
        <v>0</v>
      </c>
      <c r="T157" s="156">
        <f t="shared" si="18"/>
        <v>0</v>
      </c>
      <c r="AR157" s="157" t="s">
        <v>167</v>
      </c>
      <c r="AT157" s="157" t="s">
        <v>163</v>
      </c>
      <c r="AU157" s="157" t="s">
        <v>84</v>
      </c>
      <c r="AY157" s="13" t="s">
        <v>160</v>
      </c>
      <c r="BE157" s="158">
        <f t="shared" si="19"/>
        <v>0</v>
      </c>
      <c r="BF157" s="158">
        <f t="shared" si="20"/>
        <v>0</v>
      </c>
      <c r="BG157" s="158">
        <f t="shared" si="21"/>
        <v>0</v>
      </c>
      <c r="BH157" s="158">
        <f t="shared" si="22"/>
        <v>0</v>
      </c>
      <c r="BI157" s="158">
        <f t="shared" si="23"/>
        <v>0</v>
      </c>
      <c r="BJ157" s="13" t="s">
        <v>82</v>
      </c>
      <c r="BK157" s="158">
        <f t="shared" si="24"/>
        <v>0</v>
      </c>
      <c r="BL157" s="13" t="s">
        <v>167</v>
      </c>
      <c r="BM157" s="157" t="s">
        <v>1834</v>
      </c>
    </row>
    <row r="158" spans="2:65" s="1" customFormat="1" ht="24.15" customHeight="1" x14ac:dyDescent="0.2">
      <c r="B158" s="28"/>
      <c r="C158" s="146" t="s">
        <v>229</v>
      </c>
      <c r="D158" s="146" t="s">
        <v>163</v>
      </c>
      <c r="E158" s="147" t="s">
        <v>1835</v>
      </c>
      <c r="F158" s="148" t="s">
        <v>1836</v>
      </c>
      <c r="G158" s="149" t="s">
        <v>171</v>
      </c>
      <c r="H158" s="150">
        <v>15</v>
      </c>
      <c r="I158" s="151"/>
      <c r="J158" s="152">
        <f t="shared" si="15"/>
        <v>0</v>
      </c>
      <c r="K158" s="153"/>
      <c r="L158" s="28"/>
      <c r="M158" s="154" t="s">
        <v>1</v>
      </c>
      <c r="N158" s="115" t="s">
        <v>40</v>
      </c>
      <c r="P158" s="155">
        <f t="shared" si="16"/>
        <v>0</v>
      </c>
      <c r="Q158" s="155">
        <v>0.10434</v>
      </c>
      <c r="R158" s="155">
        <f t="shared" si="17"/>
        <v>1.5650999999999999</v>
      </c>
      <c r="S158" s="155">
        <v>0</v>
      </c>
      <c r="T158" s="156">
        <f t="shared" si="18"/>
        <v>0</v>
      </c>
      <c r="AR158" s="157" t="s">
        <v>167</v>
      </c>
      <c r="AT158" s="157" t="s">
        <v>163</v>
      </c>
      <c r="AU158" s="157" t="s">
        <v>84</v>
      </c>
      <c r="AY158" s="13" t="s">
        <v>160</v>
      </c>
      <c r="BE158" s="158">
        <f t="shared" si="19"/>
        <v>0</v>
      </c>
      <c r="BF158" s="158">
        <f t="shared" si="20"/>
        <v>0</v>
      </c>
      <c r="BG158" s="158">
        <f t="shared" si="21"/>
        <v>0</v>
      </c>
      <c r="BH158" s="158">
        <f t="shared" si="22"/>
        <v>0</v>
      </c>
      <c r="BI158" s="158">
        <f t="shared" si="23"/>
        <v>0</v>
      </c>
      <c r="BJ158" s="13" t="s">
        <v>82</v>
      </c>
      <c r="BK158" s="158">
        <f t="shared" si="24"/>
        <v>0</v>
      </c>
      <c r="BL158" s="13" t="s">
        <v>167</v>
      </c>
      <c r="BM158" s="157" t="s">
        <v>1837</v>
      </c>
    </row>
    <row r="159" spans="2:65" s="1" customFormat="1" ht="24.15" customHeight="1" x14ac:dyDescent="0.2">
      <c r="B159" s="28"/>
      <c r="C159" s="146" t="s">
        <v>233</v>
      </c>
      <c r="D159" s="146" t="s">
        <v>163</v>
      </c>
      <c r="E159" s="147" t="s">
        <v>1838</v>
      </c>
      <c r="F159" s="148" t="s">
        <v>1839</v>
      </c>
      <c r="G159" s="149" t="s">
        <v>171</v>
      </c>
      <c r="H159" s="150">
        <v>15</v>
      </c>
      <c r="I159" s="151"/>
      <c r="J159" s="152">
        <f t="shared" si="15"/>
        <v>0</v>
      </c>
      <c r="K159" s="153"/>
      <c r="L159" s="28"/>
      <c r="M159" s="154" t="s">
        <v>1</v>
      </c>
      <c r="N159" s="115" t="s">
        <v>40</v>
      </c>
      <c r="P159" s="155">
        <f t="shared" si="16"/>
        <v>0</v>
      </c>
      <c r="Q159" s="155">
        <v>0.15620000000000001</v>
      </c>
      <c r="R159" s="155">
        <f t="shared" si="17"/>
        <v>2.343</v>
      </c>
      <c r="S159" s="155">
        <v>0</v>
      </c>
      <c r="T159" s="156">
        <f t="shared" si="18"/>
        <v>0</v>
      </c>
      <c r="AR159" s="157" t="s">
        <v>167</v>
      </c>
      <c r="AT159" s="157" t="s">
        <v>163</v>
      </c>
      <c r="AU159" s="157" t="s">
        <v>84</v>
      </c>
      <c r="AY159" s="13" t="s">
        <v>160</v>
      </c>
      <c r="BE159" s="158">
        <f t="shared" si="19"/>
        <v>0</v>
      </c>
      <c r="BF159" s="158">
        <f t="shared" si="20"/>
        <v>0</v>
      </c>
      <c r="BG159" s="158">
        <f t="shared" si="21"/>
        <v>0</v>
      </c>
      <c r="BH159" s="158">
        <f t="shared" si="22"/>
        <v>0</v>
      </c>
      <c r="BI159" s="158">
        <f t="shared" si="23"/>
        <v>0</v>
      </c>
      <c r="BJ159" s="13" t="s">
        <v>82</v>
      </c>
      <c r="BK159" s="158">
        <f t="shared" si="24"/>
        <v>0</v>
      </c>
      <c r="BL159" s="13" t="s">
        <v>167</v>
      </c>
      <c r="BM159" s="157" t="s">
        <v>1840</v>
      </c>
    </row>
    <row r="160" spans="2:65" s="1" customFormat="1" ht="24.15" customHeight="1" x14ac:dyDescent="0.2">
      <c r="B160" s="28"/>
      <c r="C160" s="146" t="s">
        <v>237</v>
      </c>
      <c r="D160" s="146" t="s">
        <v>163</v>
      </c>
      <c r="E160" s="147" t="s">
        <v>1841</v>
      </c>
      <c r="F160" s="148" t="s">
        <v>1842</v>
      </c>
      <c r="G160" s="149" t="s">
        <v>171</v>
      </c>
      <c r="H160" s="150">
        <v>13</v>
      </c>
      <c r="I160" s="151"/>
      <c r="J160" s="152">
        <f t="shared" si="15"/>
        <v>0</v>
      </c>
      <c r="K160" s="153"/>
      <c r="L160" s="28"/>
      <c r="M160" s="154" t="s">
        <v>1</v>
      </c>
      <c r="N160" s="115" t="s">
        <v>40</v>
      </c>
      <c r="P160" s="155">
        <f t="shared" si="16"/>
        <v>0</v>
      </c>
      <c r="Q160" s="155">
        <v>0.11162</v>
      </c>
      <c r="R160" s="155">
        <f t="shared" si="17"/>
        <v>1.45106</v>
      </c>
      <c r="S160" s="155">
        <v>0</v>
      </c>
      <c r="T160" s="156">
        <f t="shared" si="18"/>
        <v>0</v>
      </c>
      <c r="AR160" s="157" t="s">
        <v>167</v>
      </c>
      <c r="AT160" s="157" t="s">
        <v>163</v>
      </c>
      <c r="AU160" s="157" t="s">
        <v>84</v>
      </c>
      <c r="AY160" s="13" t="s">
        <v>160</v>
      </c>
      <c r="BE160" s="158">
        <f t="shared" si="19"/>
        <v>0</v>
      </c>
      <c r="BF160" s="158">
        <f t="shared" si="20"/>
        <v>0</v>
      </c>
      <c r="BG160" s="158">
        <f t="shared" si="21"/>
        <v>0</v>
      </c>
      <c r="BH160" s="158">
        <f t="shared" si="22"/>
        <v>0</v>
      </c>
      <c r="BI160" s="158">
        <f t="shared" si="23"/>
        <v>0</v>
      </c>
      <c r="BJ160" s="13" t="s">
        <v>82</v>
      </c>
      <c r="BK160" s="158">
        <f t="shared" si="24"/>
        <v>0</v>
      </c>
      <c r="BL160" s="13" t="s">
        <v>167</v>
      </c>
      <c r="BM160" s="157" t="s">
        <v>1843</v>
      </c>
    </row>
    <row r="161" spans="2:65" s="11" customFormat="1" ht="22.75" customHeight="1" x14ac:dyDescent="0.25">
      <c r="B161" s="134"/>
      <c r="D161" s="135" t="s">
        <v>74</v>
      </c>
      <c r="E161" s="144" t="s">
        <v>178</v>
      </c>
      <c r="F161" s="144" t="s">
        <v>179</v>
      </c>
      <c r="I161" s="137"/>
      <c r="J161" s="145">
        <f>BK161</f>
        <v>0</v>
      </c>
      <c r="L161" s="134"/>
      <c r="M161" s="139"/>
      <c r="P161" s="140">
        <f>P162</f>
        <v>0</v>
      </c>
      <c r="R161" s="140">
        <f>R162</f>
        <v>0.68012820000000007</v>
      </c>
      <c r="T161" s="141">
        <f>T162</f>
        <v>0</v>
      </c>
      <c r="AR161" s="135" t="s">
        <v>82</v>
      </c>
      <c r="AT161" s="142" t="s">
        <v>74</v>
      </c>
      <c r="AU161" s="142" t="s">
        <v>82</v>
      </c>
      <c r="AY161" s="135" t="s">
        <v>160</v>
      </c>
      <c r="BK161" s="143">
        <f>BK162</f>
        <v>0</v>
      </c>
    </row>
    <row r="162" spans="2:65" s="1" customFormat="1" ht="21.75" customHeight="1" x14ac:dyDescent="0.2">
      <c r="B162" s="28"/>
      <c r="C162" s="146" t="s">
        <v>241</v>
      </c>
      <c r="D162" s="146" t="s">
        <v>163</v>
      </c>
      <c r="E162" s="147" t="s">
        <v>1844</v>
      </c>
      <c r="F162" s="148" t="s">
        <v>1845</v>
      </c>
      <c r="G162" s="149" t="s">
        <v>171</v>
      </c>
      <c r="H162" s="150">
        <v>18.234000000000002</v>
      </c>
      <c r="I162" s="151"/>
      <c r="J162" s="152">
        <f>ROUND(I162*H162,2)</f>
        <v>0</v>
      </c>
      <c r="K162" s="153"/>
      <c r="L162" s="28"/>
      <c r="M162" s="154" t="s">
        <v>1</v>
      </c>
      <c r="N162" s="115" t="s">
        <v>40</v>
      </c>
      <c r="P162" s="155">
        <f>O162*H162</f>
        <v>0</v>
      </c>
      <c r="Q162" s="155">
        <v>3.73E-2</v>
      </c>
      <c r="R162" s="155">
        <f>Q162*H162</f>
        <v>0.68012820000000007</v>
      </c>
      <c r="S162" s="155">
        <v>0</v>
      </c>
      <c r="T162" s="156">
        <f>S162*H162</f>
        <v>0</v>
      </c>
      <c r="AR162" s="157" t="s">
        <v>167</v>
      </c>
      <c r="AT162" s="157" t="s">
        <v>163</v>
      </c>
      <c r="AU162" s="157" t="s">
        <v>84</v>
      </c>
      <c r="AY162" s="13" t="s">
        <v>160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3" t="s">
        <v>82</v>
      </c>
      <c r="BK162" s="158">
        <f>ROUND(I162*H162,2)</f>
        <v>0</v>
      </c>
      <c r="BL162" s="13" t="s">
        <v>167</v>
      </c>
      <c r="BM162" s="157" t="s">
        <v>1846</v>
      </c>
    </row>
    <row r="163" spans="2:65" s="11" customFormat="1" ht="22.75" customHeight="1" x14ac:dyDescent="0.25">
      <c r="B163" s="134"/>
      <c r="D163" s="135" t="s">
        <v>74</v>
      </c>
      <c r="E163" s="144" t="s">
        <v>194</v>
      </c>
      <c r="F163" s="144" t="s">
        <v>1847</v>
      </c>
      <c r="I163" s="137"/>
      <c r="J163" s="145">
        <f>BK163</f>
        <v>0</v>
      </c>
      <c r="L163" s="134"/>
      <c r="M163" s="139"/>
      <c r="P163" s="140">
        <f>SUM(P164:P189)</f>
        <v>0</v>
      </c>
      <c r="R163" s="140">
        <f>SUM(R164:R189)</f>
        <v>0.32672735399999997</v>
      </c>
      <c r="T163" s="141">
        <f>SUM(T164:T189)</f>
        <v>0</v>
      </c>
      <c r="AR163" s="135" t="s">
        <v>82</v>
      </c>
      <c r="AT163" s="142" t="s">
        <v>74</v>
      </c>
      <c r="AU163" s="142" t="s">
        <v>82</v>
      </c>
      <c r="AY163" s="135" t="s">
        <v>160</v>
      </c>
      <c r="BK163" s="143">
        <f>SUM(BK164:BK189)</f>
        <v>0</v>
      </c>
    </row>
    <row r="164" spans="2:65" s="1" customFormat="1" ht="24.15" customHeight="1" x14ac:dyDescent="0.2">
      <c r="B164" s="28"/>
      <c r="C164" s="146" t="s">
        <v>245</v>
      </c>
      <c r="D164" s="146" t="s">
        <v>163</v>
      </c>
      <c r="E164" s="147" t="s">
        <v>1848</v>
      </c>
      <c r="F164" s="148" t="s">
        <v>1849</v>
      </c>
      <c r="G164" s="149" t="s">
        <v>492</v>
      </c>
      <c r="H164" s="150">
        <v>24.6</v>
      </c>
      <c r="I164" s="151"/>
      <c r="J164" s="152">
        <f t="shared" ref="J164:J189" si="25">ROUND(I164*H164,2)</f>
        <v>0</v>
      </c>
      <c r="K164" s="153"/>
      <c r="L164" s="28"/>
      <c r="M164" s="154" t="s">
        <v>1</v>
      </c>
      <c r="N164" s="115" t="s">
        <v>40</v>
      </c>
      <c r="P164" s="155">
        <f t="shared" ref="P164:P189" si="26">O164*H164</f>
        <v>0</v>
      </c>
      <c r="Q164" s="155">
        <v>0</v>
      </c>
      <c r="R164" s="155">
        <f t="shared" ref="R164:R189" si="27">Q164*H164</f>
        <v>0</v>
      </c>
      <c r="S164" s="155">
        <v>0</v>
      </c>
      <c r="T164" s="156">
        <f t="shared" ref="T164:T189" si="28">S164*H164</f>
        <v>0</v>
      </c>
      <c r="AR164" s="157" t="s">
        <v>167</v>
      </c>
      <c r="AT164" s="157" t="s">
        <v>163</v>
      </c>
      <c r="AU164" s="157" t="s">
        <v>84</v>
      </c>
      <c r="AY164" s="13" t="s">
        <v>160</v>
      </c>
      <c r="BE164" s="158">
        <f t="shared" ref="BE164:BE189" si="29">IF(N164="základní",J164,0)</f>
        <v>0</v>
      </c>
      <c r="BF164" s="158">
        <f t="shared" ref="BF164:BF189" si="30">IF(N164="snížená",J164,0)</f>
        <v>0</v>
      </c>
      <c r="BG164" s="158">
        <f t="shared" ref="BG164:BG189" si="31">IF(N164="zákl. přenesená",J164,0)</f>
        <v>0</v>
      </c>
      <c r="BH164" s="158">
        <f t="shared" ref="BH164:BH189" si="32">IF(N164="sníž. přenesená",J164,0)</f>
        <v>0</v>
      </c>
      <c r="BI164" s="158">
        <f t="shared" ref="BI164:BI189" si="33">IF(N164="nulová",J164,0)</f>
        <v>0</v>
      </c>
      <c r="BJ164" s="13" t="s">
        <v>82</v>
      </c>
      <c r="BK164" s="158">
        <f t="shared" ref="BK164:BK189" si="34">ROUND(I164*H164,2)</f>
        <v>0</v>
      </c>
      <c r="BL164" s="13" t="s">
        <v>167</v>
      </c>
      <c r="BM164" s="157" t="s">
        <v>1850</v>
      </c>
    </row>
    <row r="165" spans="2:65" s="1" customFormat="1" ht="24.15" customHeight="1" x14ac:dyDescent="0.2">
      <c r="B165" s="28"/>
      <c r="C165" s="162" t="s">
        <v>7</v>
      </c>
      <c r="D165" s="162" t="s">
        <v>322</v>
      </c>
      <c r="E165" s="163" t="s">
        <v>1851</v>
      </c>
      <c r="F165" s="164" t="s">
        <v>1852</v>
      </c>
      <c r="G165" s="165" t="s">
        <v>492</v>
      </c>
      <c r="H165" s="166">
        <v>24.969000000000001</v>
      </c>
      <c r="I165" s="167"/>
      <c r="J165" s="168">
        <f t="shared" si="25"/>
        <v>0</v>
      </c>
      <c r="K165" s="169"/>
      <c r="L165" s="170"/>
      <c r="M165" s="171" t="s">
        <v>1</v>
      </c>
      <c r="N165" s="172" t="s">
        <v>40</v>
      </c>
      <c r="P165" s="155">
        <f t="shared" si="26"/>
        <v>0</v>
      </c>
      <c r="Q165" s="155">
        <v>4.2999999999999999E-4</v>
      </c>
      <c r="R165" s="155">
        <f t="shared" si="27"/>
        <v>1.073667E-2</v>
      </c>
      <c r="S165" s="155">
        <v>0</v>
      </c>
      <c r="T165" s="156">
        <f t="shared" si="28"/>
        <v>0</v>
      </c>
      <c r="AR165" s="157" t="s">
        <v>194</v>
      </c>
      <c r="AT165" s="157" t="s">
        <v>322</v>
      </c>
      <c r="AU165" s="157" t="s">
        <v>84</v>
      </c>
      <c r="AY165" s="13" t="s">
        <v>160</v>
      </c>
      <c r="BE165" s="158">
        <f t="shared" si="29"/>
        <v>0</v>
      </c>
      <c r="BF165" s="158">
        <f t="shared" si="30"/>
        <v>0</v>
      </c>
      <c r="BG165" s="158">
        <f t="shared" si="31"/>
        <v>0</v>
      </c>
      <c r="BH165" s="158">
        <f t="shared" si="32"/>
        <v>0</v>
      </c>
      <c r="BI165" s="158">
        <f t="shared" si="33"/>
        <v>0</v>
      </c>
      <c r="BJ165" s="13" t="s">
        <v>82</v>
      </c>
      <c r="BK165" s="158">
        <f t="shared" si="34"/>
        <v>0</v>
      </c>
      <c r="BL165" s="13" t="s">
        <v>167</v>
      </c>
      <c r="BM165" s="157" t="s">
        <v>1853</v>
      </c>
    </row>
    <row r="166" spans="2:65" s="1" customFormat="1" ht="33" customHeight="1" x14ac:dyDescent="0.2">
      <c r="B166" s="28"/>
      <c r="C166" s="146" t="s">
        <v>252</v>
      </c>
      <c r="D166" s="146" t="s">
        <v>163</v>
      </c>
      <c r="E166" s="147" t="s">
        <v>1854</v>
      </c>
      <c r="F166" s="148" t="s">
        <v>1855</v>
      </c>
      <c r="G166" s="149" t="s">
        <v>492</v>
      </c>
      <c r="H166" s="150">
        <v>29.64</v>
      </c>
      <c r="I166" s="151"/>
      <c r="J166" s="152">
        <f t="shared" si="25"/>
        <v>0</v>
      </c>
      <c r="K166" s="153"/>
      <c r="L166" s="28"/>
      <c r="M166" s="154" t="s">
        <v>1</v>
      </c>
      <c r="N166" s="115" t="s">
        <v>40</v>
      </c>
      <c r="P166" s="155">
        <f t="shared" si="26"/>
        <v>0</v>
      </c>
      <c r="Q166" s="155">
        <v>0</v>
      </c>
      <c r="R166" s="155">
        <f t="shared" si="27"/>
        <v>0</v>
      </c>
      <c r="S166" s="155">
        <v>0</v>
      </c>
      <c r="T166" s="156">
        <f t="shared" si="28"/>
        <v>0</v>
      </c>
      <c r="AR166" s="157" t="s">
        <v>167</v>
      </c>
      <c r="AT166" s="157" t="s">
        <v>163</v>
      </c>
      <c r="AU166" s="157" t="s">
        <v>84</v>
      </c>
      <c r="AY166" s="13" t="s">
        <v>160</v>
      </c>
      <c r="BE166" s="158">
        <f t="shared" si="29"/>
        <v>0</v>
      </c>
      <c r="BF166" s="158">
        <f t="shared" si="30"/>
        <v>0</v>
      </c>
      <c r="BG166" s="158">
        <f t="shared" si="31"/>
        <v>0</v>
      </c>
      <c r="BH166" s="158">
        <f t="shared" si="32"/>
        <v>0</v>
      </c>
      <c r="BI166" s="158">
        <f t="shared" si="33"/>
        <v>0</v>
      </c>
      <c r="BJ166" s="13" t="s">
        <v>82</v>
      </c>
      <c r="BK166" s="158">
        <f t="shared" si="34"/>
        <v>0</v>
      </c>
      <c r="BL166" s="13" t="s">
        <v>167</v>
      </c>
      <c r="BM166" s="157" t="s">
        <v>1856</v>
      </c>
    </row>
    <row r="167" spans="2:65" s="1" customFormat="1" ht="24.15" customHeight="1" x14ac:dyDescent="0.2">
      <c r="B167" s="28"/>
      <c r="C167" s="162" t="s">
        <v>256</v>
      </c>
      <c r="D167" s="162" t="s">
        <v>322</v>
      </c>
      <c r="E167" s="163" t="s">
        <v>1857</v>
      </c>
      <c r="F167" s="164" t="s">
        <v>1858</v>
      </c>
      <c r="G167" s="165" t="s">
        <v>492</v>
      </c>
      <c r="H167" s="166">
        <v>30.085000000000001</v>
      </c>
      <c r="I167" s="167"/>
      <c r="J167" s="168">
        <f t="shared" si="25"/>
        <v>0</v>
      </c>
      <c r="K167" s="169"/>
      <c r="L167" s="170"/>
      <c r="M167" s="171" t="s">
        <v>1</v>
      </c>
      <c r="N167" s="172" t="s">
        <v>40</v>
      </c>
      <c r="P167" s="155">
        <f t="shared" si="26"/>
        <v>0</v>
      </c>
      <c r="Q167" s="155">
        <v>1.0499999999999999E-3</v>
      </c>
      <c r="R167" s="155">
        <f t="shared" si="27"/>
        <v>3.1589249999999999E-2</v>
      </c>
      <c r="S167" s="155">
        <v>0</v>
      </c>
      <c r="T167" s="156">
        <f t="shared" si="28"/>
        <v>0</v>
      </c>
      <c r="AR167" s="157" t="s">
        <v>194</v>
      </c>
      <c r="AT167" s="157" t="s">
        <v>322</v>
      </c>
      <c r="AU167" s="157" t="s">
        <v>84</v>
      </c>
      <c r="AY167" s="13" t="s">
        <v>160</v>
      </c>
      <c r="BE167" s="158">
        <f t="shared" si="29"/>
        <v>0</v>
      </c>
      <c r="BF167" s="158">
        <f t="shared" si="30"/>
        <v>0</v>
      </c>
      <c r="BG167" s="158">
        <f t="shared" si="31"/>
        <v>0</v>
      </c>
      <c r="BH167" s="158">
        <f t="shared" si="32"/>
        <v>0</v>
      </c>
      <c r="BI167" s="158">
        <f t="shared" si="33"/>
        <v>0</v>
      </c>
      <c r="BJ167" s="13" t="s">
        <v>82</v>
      </c>
      <c r="BK167" s="158">
        <f t="shared" si="34"/>
        <v>0</v>
      </c>
      <c r="BL167" s="13" t="s">
        <v>167</v>
      </c>
      <c r="BM167" s="157" t="s">
        <v>1859</v>
      </c>
    </row>
    <row r="168" spans="2:65" s="1" customFormat="1" ht="33" customHeight="1" x14ac:dyDescent="0.2">
      <c r="B168" s="28"/>
      <c r="C168" s="146" t="s">
        <v>260</v>
      </c>
      <c r="D168" s="146" t="s">
        <v>163</v>
      </c>
      <c r="E168" s="147" t="s">
        <v>1860</v>
      </c>
      <c r="F168" s="148" t="s">
        <v>1861</v>
      </c>
      <c r="G168" s="149" t="s">
        <v>492</v>
      </c>
      <c r="H168" s="150">
        <v>72.372</v>
      </c>
      <c r="I168" s="151"/>
      <c r="J168" s="152">
        <f t="shared" si="25"/>
        <v>0</v>
      </c>
      <c r="K168" s="153"/>
      <c r="L168" s="28"/>
      <c r="M168" s="154" t="s">
        <v>1</v>
      </c>
      <c r="N168" s="115" t="s">
        <v>40</v>
      </c>
      <c r="P168" s="155">
        <f t="shared" si="26"/>
        <v>0</v>
      </c>
      <c r="Q168" s="155">
        <v>6.0000000000000002E-6</v>
      </c>
      <c r="R168" s="155">
        <f t="shared" si="27"/>
        <v>4.34232E-4</v>
      </c>
      <c r="S168" s="155">
        <v>0</v>
      </c>
      <c r="T168" s="156">
        <f t="shared" si="28"/>
        <v>0</v>
      </c>
      <c r="AR168" s="157" t="s">
        <v>167</v>
      </c>
      <c r="AT168" s="157" t="s">
        <v>163</v>
      </c>
      <c r="AU168" s="157" t="s">
        <v>84</v>
      </c>
      <c r="AY168" s="13" t="s">
        <v>160</v>
      </c>
      <c r="BE168" s="158">
        <f t="shared" si="29"/>
        <v>0</v>
      </c>
      <c r="BF168" s="158">
        <f t="shared" si="30"/>
        <v>0</v>
      </c>
      <c r="BG168" s="158">
        <f t="shared" si="31"/>
        <v>0</v>
      </c>
      <c r="BH168" s="158">
        <f t="shared" si="32"/>
        <v>0</v>
      </c>
      <c r="BI168" s="158">
        <f t="shared" si="33"/>
        <v>0</v>
      </c>
      <c r="BJ168" s="13" t="s">
        <v>82</v>
      </c>
      <c r="BK168" s="158">
        <f t="shared" si="34"/>
        <v>0</v>
      </c>
      <c r="BL168" s="13" t="s">
        <v>167</v>
      </c>
      <c r="BM168" s="157" t="s">
        <v>1862</v>
      </c>
    </row>
    <row r="169" spans="2:65" s="1" customFormat="1" ht="16.5" customHeight="1" x14ac:dyDescent="0.2">
      <c r="B169" s="28"/>
      <c r="C169" s="162" t="s">
        <v>264</v>
      </c>
      <c r="D169" s="162" t="s">
        <v>322</v>
      </c>
      <c r="E169" s="163" t="s">
        <v>1863</v>
      </c>
      <c r="F169" s="164" t="s">
        <v>1864</v>
      </c>
      <c r="G169" s="165" t="s">
        <v>492</v>
      </c>
      <c r="H169" s="166">
        <v>74.543000000000006</v>
      </c>
      <c r="I169" s="167"/>
      <c r="J169" s="168">
        <f t="shared" si="25"/>
        <v>0</v>
      </c>
      <c r="K169" s="169"/>
      <c r="L169" s="170"/>
      <c r="M169" s="171" t="s">
        <v>1</v>
      </c>
      <c r="N169" s="172" t="s">
        <v>40</v>
      </c>
      <c r="P169" s="155">
        <f t="shared" si="26"/>
        <v>0</v>
      </c>
      <c r="Q169" s="155">
        <v>1.4E-3</v>
      </c>
      <c r="R169" s="155">
        <f t="shared" si="27"/>
        <v>0.10436020000000001</v>
      </c>
      <c r="S169" s="155">
        <v>0</v>
      </c>
      <c r="T169" s="156">
        <f t="shared" si="28"/>
        <v>0</v>
      </c>
      <c r="AR169" s="157" t="s">
        <v>194</v>
      </c>
      <c r="AT169" s="157" t="s">
        <v>322</v>
      </c>
      <c r="AU169" s="157" t="s">
        <v>84</v>
      </c>
      <c r="AY169" s="13" t="s">
        <v>160</v>
      </c>
      <c r="BE169" s="158">
        <f t="shared" si="29"/>
        <v>0</v>
      </c>
      <c r="BF169" s="158">
        <f t="shared" si="30"/>
        <v>0</v>
      </c>
      <c r="BG169" s="158">
        <f t="shared" si="31"/>
        <v>0</v>
      </c>
      <c r="BH169" s="158">
        <f t="shared" si="32"/>
        <v>0</v>
      </c>
      <c r="BI169" s="158">
        <f t="shared" si="33"/>
        <v>0</v>
      </c>
      <c r="BJ169" s="13" t="s">
        <v>82</v>
      </c>
      <c r="BK169" s="158">
        <f t="shared" si="34"/>
        <v>0</v>
      </c>
      <c r="BL169" s="13" t="s">
        <v>167</v>
      </c>
      <c r="BM169" s="157" t="s">
        <v>1865</v>
      </c>
    </row>
    <row r="170" spans="2:65" s="1" customFormat="1" ht="33" customHeight="1" x14ac:dyDescent="0.2">
      <c r="B170" s="28"/>
      <c r="C170" s="146" t="s">
        <v>268</v>
      </c>
      <c r="D170" s="146" t="s">
        <v>163</v>
      </c>
      <c r="E170" s="147" t="s">
        <v>1866</v>
      </c>
      <c r="F170" s="148" t="s">
        <v>1867</v>
      </c>
      <c r="G170" s="149" t="s">
        <v>492</v>
      </c>
      <c r="H170" s="150">
        <v>34.747</v>
      </c>
      <c r="I170" s="151"/>
      <c r="J170" s="152">
        <f t="shared" si="25"/>
        <v>0</v>
      </c>
      <c r="K170" s="153"/>
      <c r="L170" s="28"/>
      <c r="M170" s="154" t="s">
        <v>1</v>
      </c>
      <c r="N170" s="115" t="s">
        <v>40</v>
      </c>
      <c r="P170" s="155">
        <f t="shared" si="26"/>
        <v>0</v>
      </c>
      <c r="Q170" s="155">
        <v>6.0000000000000002E-6</v>
      </c>
      <c r="R170" s="155">
        <f t="shared" si="27"/>
        <v>2.0848200000000001E-4</v>
      </c>
      <c r="S170" s="155">
        <v>0</v>
      </c>
      <c r="T170" s="156">
        <f t="shared" si="28"/>
        <v>0</v>
      </c>
      <c r="AR170" s="157" t="s">
        <v>167</v>
      </c>
      <c r="AT170" s="157" t="s">
        <v>163</v>
      </c>
      <c r="AU170" s="157" t="s">
        <v>84</v>
      </c>
      <c r="AY170" s="13" t="s">
        <v>160</v>
      </c>
      <c r="BE170" s="158">
        <f t="shared" si="29"/>
        <v>0</v>
      </c>
      <c r="BF170" s="158">
        <f t="shared" si="30"/>
        <v>0</v>
      </c>
      <c r="BG170" s="158">
        <f t="shared" si="31"/>
        <v>0</v>
      </c>
      <c r="BH170" s="158">
        <f t="shared" si="32"/>
        <v>0</v>
      </c>
      <c r="BI170" s="158">
        <f t="shared" si="33"/>
        <v>0</v>
      </c>
      <c r="BJ170" s="13" t="s">
        <v>82</v>
      </c>
      <c r="BK170" s="158">
        <f t="shared" si="34"/>
        <v>0</v>
      </c>
      <c r="BL170" s="13" t="s">
        <v>167</v>
      </c>
      <c r="BM170" s="157" t="s">
        <v>1868</v>
      </c>
    </row>
    <row r="171" spans="2:65" s="1" customFormat="1" ht="16.5" customHeight="1" x14ac:dyDescent="0.2">
      <c r="B171" s="28"/>
      <c r="C171" s="162" t="s">
        <v>274</v>
      </c>
      <c r="D171" s="162" t="s">
        <v>322</v>
      </c>
      <c r="E171" s="163" t="s">
        <v>1869</v>
      </c>
      <c r="F171" s="164" t="s">
        <v>1870</v>
      </c>
      <c r="G171" s="165" t="s">
        <v>492</v>
      </c>
      <c r="H171" s="166">
        <v>35.789000000000001</v>
      </c>
      <c r="I171" s="167"/>
      <c r="J171" s="168">
        <f t="shared" si="25"/>
        <v>0</v>
      </c>
      <c r="K171" s="169"/>
      <c r="L171" s="170"/>
      <c r="M171" s="171" t="s">
        <v>1</v>
      </c>
      <c r="N171" s="172" t="s">
        <v>40</v>
      </c>
      <c r="P171" s="155">
        <f t="shared" si="26"/>
        <v>0</v>
      </c>
      <c r="Q171" s="155">
        <v>1.5399999999999999E-3</v>
      </c>
      <c r="R171" s="155">
        <f t="shared" si="27"/>
        <v>5.511506E-2</v>
      </c>
      <c r="S171" s="155">
        <v>0</v>
      </c>
      <c r="T171" s="156">
        <f t="shared" si="28"/>
        <v>0</v>
      </c>
      <c r="AR171" s="157" t="s">
        <v>194</v>
      </c>
      <c r="AT171" s="157" t="s">
        <v>322</v>
      </c>
      <c r="AU171" s="157" t="s">
        <v>84</v>
      </c>
      <c r="AY171" s="13" t="s">
        <v>160</v>
      </c>
      <c r="BE171" s="158">
        <f t="shared" si="29"/>
        <v>0</v>
      </c>
      <c r="BF171" s="158">
        <f t="shared" si="30"/>
        <v>0</v>
      </c>
      <c r="BG171" s="158">
        <f t="shared" si="31"/>
        <v>0</v>
      </c>
      <c r="BH171" s="158">
        <f t="shared" si="32"/>
        <v>0</v>
      </c>
      <c r="BI171" s="158">
        <f t="shared" si="33"/>
        <v>0</v>
      </c>
      <c r="BJ171" s="13" t="s">
        <v>82</v>
      </c>
      <c r="BK171" s="158">
        <f t="shared" si="34"/>
        <v>0</v>
      </c>
      <c r="BL171" s="13" t="s">
        <v>167</v>
      </c>
      <c r="BM171" s="157" t="s">
        <v>1871</v>
      </c>
    </row>
    <row r="172" spans="2:65" s="1" customFormat="1" ht="33" customHeight="1" x14ac:dyDescent="0.2">
      <c r="B172" s="28"/>
      <c r="C172" s="146" t="s">
        <v>278</v>
      </c>
      <c r="D172" s="146" t="s">
        <v>163</v>
      </c>
      <c r="E172" s="147" t="s">
        <v>1872</v>
      </c>
      <c r="F172" s="148" t="s">
        <v>1873</v>
      </c>
      <c r="G172" s="149" t="s">
        <v>492</v>
      </c>
      <c r="H172" s="150">
        <v>30.56</v>
      </c>
      <c r="I172" s="151"/>
      <c r="J172" s="152">
        <f t="shared" si="25"/>
        <v>0</v>
      </c>
      <c r="K172" s="153"/>
      <c r="L172" s="28"/>
      <c r="M172" s="154" t="s">
        <v>1</v>
      </c>
      <c r="N172" s="115" t="s">
        <v>40</v>
      </c>
      <c r="P172" s="155">
        <f t="shared" si="26"/>
        <v>0</v>
      </c>
      <c r="Q172" s="155">
        <v>1.1E-5</v>
      </c>
      <c r="R172" s="155">
        <f t="shared" si="27"/>
        <v>3.3615999999999995E-4</v>
      </c>
      <c r="S172" s="155">
        <v>0</v>
      </c>
      <c r="T172" s="156">
        <f t="shared" si="28"/>
        <v>0</v>
      </c>
      <c r="AR172" s="157" t="s">
        <v>167</v>
      </c>
      <c r="AT172" s="157" t="s">
        <v>163</v>
      </c>
      <c r="AU172" s="157" t="s">
        <v>84</v>
      </c>
      <c r="AY172" s="13" t="s">
        <v>160</v>
      </c>
      <c r="BE172" s="158">
        <f t="shared" si="29"/>
        <v>0</v>
      </c>
      <c r="BF172" s="158">
        <f t="shared" si="30"/>
        <v>0</v>
      </c>
      <c r="BG172" s="158">
        <f t="shared" si="31"/>
        <v>0</v>
      </c>
      <c r="BH172" s="158">
        <f t="shared" si="32"/>
        <v>0</v>
      </c>
      <c r="BI172" s="158">
        <f t="shared" si="33"/>
        <v>0</v>
      </c>
      <c r="BJ172" s="13" t="s">
        <v>82</v>
      </c>
      <c r="BK172" s="158">
        <f t="shared" si="34"/>
        <v>0</v>
      </c>
      <c r="BL172" s="13" t="s">
        <v>167</v>
      </c>
      <c r="BM172" s="157" t="s">
        <v>1874</v>
      </c>
    </row>
    <row r="173" spans="2:65" s="1" customFormat="1" ht="16.5" customHeight="1" x14ac:dyDescent="0.2">
      <c r="B173" s="28"/>
      <c r="C173" s="162" t="s">
        <v>282</v>
      </c>
      <c r="D173" s="162" t="s">
        <v>322</v>
      </c>
      <c r="E173" s="163" t="s">
        <v>1875</v>
      </c>
      <c r="F173" s="164" t="s">
        <v>1876</v>
      </c>
      <c r="G173" s="165" t="s">
        <v>492</v>
      </c>
      <c r="H173" s="166">
        <v>31.477</v>
      </c>
      <c r="I173" s="167"/>
      <c r="J173" s="168">
        <f t="shared" si="25"/>
        <v>0</v>
      </c>
      <c r="K173" s="169"/>
      <c r="L173" s="170"/>
      <c r="M173" s="171" t="s">
        <v>1</v>
      </c>
      <c r="N173" s="172" t="s">
        <v>40</v>
      </c>
      <c r="P173" s="155">
        <f t="shared" si="26"/>
        <v>0</v>
      </c>
      <c r="Q173" s="155">
        <v>2.5899999999999999E-3</v>
      </c>
      <c r="R173" s="155">
        <f t="shared" si="27"/>
        <v>8.1525429999999996E-2</v>
      </c>
      <c r="S173" s="155">
        <v>0</v>
      </c>
      <c r="T173" s="156">
        <f t="shared" si="28"/>
        <v>0</v>
      </c>
      <c r="AR173" s="157" t="s">
        <v>194</v>
      </c>
      <c r="AT173" s="157" t="s">
        <v>322</v>
      </c>
      <c r="AU173" s="157" t="s">
        <v>84</v>
      </c>
      <c r="AY173" s="13" t="s">
        <v>160</v>
      </c>
      <c r="BE173" s="158">
        <f t="shared" si="29"/>
        <v>0</v>
      </c>
      <c r="BF173" s="158">
        <f t="shared" si="30"/>
        <v>0</v>
      </c>
      <c r="BG173" s="158">
        <f t="shared" si="31"/>
        <v>0</v>
      </c>
      <c r="BH173" s="158">
        <f t="shared" si="32"/>
        <v>0</v>
      </c>
      <c r="BI173" s="158">
        <f t="shared" si="33"/>
        <v>0</v>
      </c>
      <c r="BJ173" s="13" t="s">
        <v>82</v>
      </c>
      <c r="BK173" s="158">
        <f t="shared" si="34"/>
        <v>0</v>
      </c>
      <c r="BL173" s="13" t="s">
        <v>167</v>
      </c>
      <c r="BM173" s="157" t="s">
        <v>1877</v>
      </c>
    </row>
    <row r="174" spans="2:65" s="1" customFormat="1" ht="24.15" customHeight="1" x14ac:dyDescent="0.2">
      <c r="B174" s="28"/>
      <c r="C174" s="146" t="s">
        <v>287</v>
      </c>
      <c r="D174" s="146" t="s">
        <v>163</v>
      </c>
      <c r="E174" s="147" t="s">
        <v>1878</v>
      </c>
      <c r="F174" s="148" t="s">
        <v>1879</v>
      </c>
      <c r="G174" s="149" t="s">
        <v>166</v>
      </c>
      <c r="H174" s="150">
        <v>4</v>
      </c>
      <c r="I174" s="151"/>
      <c r="J174" s="152">
        <f t="shared" si="25"/>
        <v>0</v>
      </c>
      <c r="K174" s="153"/>
      <c r="L174" s="28"/>
      <c r="M174" s="154" t="s">
        <v>1</v>
      </c>
      <c r="N174" s="115" t="s">
        <v>40</v>
      </c>
      <c r="P174" s="155">
        <f t="shared" si="26"/>
        <v>0</v>
      </c>
      <c r="Q174" s="155">
        <v>0</v>
      </c>
      <c r="R174" s="155">
        <f t="shared" si="27"/>
        <v>0</v>
      </c>
      <c r="S174" s="155">
        <v>0</v>
      </c>
      <c r="T174" s="156">
        <f t="shared" si="28"/>
        <v>0</v>
      </c>
      <c r="AR174" s="157" t="s">
        <v>167</v>
      </c>
      <c r="AT174" s="157" t="s">
        <v>163</v>
      </c>
      <c r="AU174" s="157" t="s">
        <v>84</v>
      </c>
      <c r="AY174" s="13" t="s">
        <v>160</v>
      </c>
      <c r="BE174" s="158">
        <f t="shared" si="29"/>
        <v>0</v>
      </c>
      <c r="BF174" s="158">
        <f t="shared" si="30"/>
        <v>0</v>
      </c>
      <c r="BG174" s="158">
        <f t="shared" si="31"/>
        <v>0</v>
      </c>
      <c r="BH174" s="158">
        <f t="shared" si="32"/>
        <v>0</v>
      </c>
      <c r="BI174" s="158">
        <f t="shared" si="33"/>
        <v>0</v>
      </c>
      <c r="BJ174" s="13" t="s">
        <v>82</v>
      </c>
      <c r="BK174" s="158">
        <f t="shared" si="34"/>
        <v>0</v>
      </c>
      <c r="BL174" s="13" t="s">
        <v>167</v>
      </c>
      <c r="BM174" s="157" t="s">
        <v>1880</v>
      </c>
    </row>
    <row r="175" spans="2:65" s="1" customFormat="1" ht="16.5" customHeight="1" x14ac:dyDescent="0.2">
      <c r="B175" s="28"/>
      <c r="C175" s="162" t="s">
        <v>291</v>
      </c>
      <c r="D175" s="162" t="s">
        <v>322</v>
      </c>
      <c r="E175" s="163" t="s">
        <v>1881</v>
      </c>
      <c r="F175" s="164" t="s">
        <v>1882</v>
      </c>
      <c r="G175" s="165" t="s">
        <v>166</v>
      </c>
      <c r="H175" s="166">
        <v>4</v>
      </c>
      <c r="I175" s="167"/>
      <c r="J175" s="168">
        <f t="shared" si="25"/>
        <v>0</v>
      </c>
      <c r="K175" s="169"/>
      <c r="L175" s="170"/>
      <c r="M175" s="171" t="s">
        <v>1</v>
      </c>
      <c r="N175" s="172" t="s">
        <v>40</v>
      </c>
      <c r="P175" s="155">
        <f t="shared" si="26"/>
        <v>0</v>
      </c>
      <c r="Q175" s="155">
        <v>1.2999999999999999E-4</v>
      </c>
      <c r="R175" s="155">
        <f t="shared" si="27"/>
        <v>5.1999999999999995E-4</v>
      </c>
      <c r="S175" s="155">
        <v>0</v>
      </c>
      <c r="T175" s="156">
        <f t="shared" si="28"/>
        <v>0</v>
      </c>
      <c r="AR175" s="157" t="s">
        <v>194</v>
      </c>
      <c r="AT175" s="157" t="s">
        <v>322</v>
      </c>
      <c r="AU175" s="157" t="s">
        <v>84</v>
      </c>
      <c r="AY175" s="13" t="s">
        <v>160</v>
      </c>
      <c r="BE175" s="158">
        <f t="shared" si="29"/>
        <v>0</v>
      </c>
      <c r="BF175" s="158">
        <f t="shared" si="30"/>
        <v>0</v>
      </c>
      <c r="BG175" s="158">
        <f t="shared" si="31"/>
        <v>0</v>
      </c>
      <c r="BH175" s="158">
        <f t="shared" si="32"/>
        <v>0</v>
      </c>
      <c r="BI175" s="158">
        <f t="shared" si="33"/>
        <v>0</v>
      </c>
      <c r="BJ175" s="13" t="s">
        <v>82</v>
      </c>
      <c r="BK175" s="158">
        <f t="shared" si="34"/>
        <v>0</v>
      </c>
      <c r="BL175" s="13" t="s">
        <v>167</v>
      </c>
      <c r="BM175" s="157" t="s">
        <v>1883</v>
      </c>
    </row>
    <row r="176" spans="2:65" s="1" customFormat="1" ht="24.15" customHeight="1" x14ac:dyDescent="0.2">
      <c r="B176" s="28"/>
      <c r="C176" s="146" t="s">
        <v>295</v>
      </c>
      <c r="D176" s="146" t="s">
        <v>163</v>
      </c>
      <c r="E176" s="147" t="s">
        <v>1884</v>
      </c>
      <c r="F176" s="148" t="s">
        <v>1885</v>
      </c>
      <c r="G176" s="149" t="s">
        <v>166</v>
      </c>
      <c r="H176" s="150">
        <v>4</v>
      </c>
      <c r="I176" s="151"/>
      <c r="J176" s="152">
        <f t="shared" si="25"/>
        <v>0</v>
      </c>
      <c r="K176" s="153"/>
      <c r="L176" s="28"/>
      <c r="M176" s="154" t="s">
        <v>1</v>
      </c>
      <c r="N176" s="115" t="s">
        <v>40</v>
      </c>
      <c r="P176" s="155">
        <f t="shared" si="26"/>
        <v>0</v>
      </c>
      <c r="Q176" s="155">
        <v>0</v>
      </c>
      <c r="R176" s="155">
        <f t="shared" si="27"/>
        <v>0</v>
      </c>
      <c r="S176" s="155">
        <v>0</v>
      </c>
      <c r="T176" s="156">
        <f t="shared" si="28"/>
        <v>0</v>
      </c>
      <c r="AR176" s="157" t="s">
        <v>167</v>
      </c>
      <c r="AT176" s="157" t="s">
        <v>163</v>
      </c>
      <c r="AU176" s="157" t="s">
        <v>84</v>
      </c>
      <c r="AY176" s="13" t="s">
        <v>160</v>
      </c>
      <c r="BE176" s="158">
        <f t="shared" si="29"/>
        <v>0</v>
      </c>
      <c r="BF176" s="158">
        <f t="shared" si="30"/>
        <v>0</v>
      </c>
      <c r="BG176" s="158">
        <f t="shared" si="31"/>
        <v>0</v>
      </c>
      <c r="BH176" s="158">
        <f t="shared" si="32"/>
        <v>0</v>
      </c>
      <c r="BI176" s="158">
        <f t="shared" si="33"/>
        <v>0</v>
      </c>
      <c r="BJ176" s="13" t="s">
        <v>82</v>
      </c>
      <c r="BK176" s="158">
        <f t="shared" si="34"/>
        <v>0</v>
      </c>
      <c r="BL176" s="13" t="s">
        <v>167</v>
      </c>
      <c r="BM176" s="157" t="s">
        <v>1886</v>
      </c>
    </row>
    <row r="177" spans="2:65" s="1" customFormat="1" ht="16.5" customHeight="1" x14ac:dyDescent="0.2">
      <c r="B177" s="28"/>
      <c r="C177" s="162" t="s">
        <v>299</v>
      </c>
      <c r="D177" s="162" t="s">
        <v>322</v>
      </c>
      <c r="E177" s="163" t="s">
        <v>1887</v>
      </c>
      <c r="F177" s="164" t="s">
        <v>1888</v>
      </c>
      <c r="G177" s="165" t="s">
        <v>166</v>
      </c>
      <c r="H177" s="166">
        <v>4</v>
      </c>
      <c r="I177" s="167"/>
      <c r="J177" s="168">
        <f t="shared" si="25"/>
        <v>0</v>
      </c>
      <c r="K177" s="169"/>
      <c r="L177" s="170"/>
      <c r="M177" s="171" t="s">
        <v>1</v>
      </c>
      <c r="N177" s="172" t="s">
        <v>40</v>
      </c>
      <c r="P177" s="155">
        <f t="shared" si="26"/>
        <v>0</v>
      </c>
      <c r="Q177" s="155">
        <v>2.5999999999999998E-4</v>
      </c>
      <c r="R177" s="155">
        <f t="shared" si="27"/>
        <v>1.0399999999999999E-3</v>
      </c>
      <c r="S177" s="155">
        <v>0</v>
      </c>
      <c r="T177" s="156">
        <f t="shared" si="28"/>
        <v>0</v>
      </c>
      <c r="AR177" s="157" t="s">
        <v>194</v>
      </c>
      <c r="AT177" s="157" t="s">
        <v>322</v>
      </c>
      <c r="AU177" s="157" t="s">
        <v>84</v>
      </c>
      <c r="AY177" s="13" t="s">
        <v>160</v>
      </c>
      <c r="BE177" s="158">
        <f t="shared" si="29"/>
        <v>0</v>
      </c>
      <c r="BF177" s="158">
        <f t="shared" si="30"/>
        <v>0</v>
      </c>
      <c r="BG177" s="158">
        <f t="shared" si="31"/>
        <v>0</v>
      </c>
      <c r="BH177" s="158">
        <f t="shared" si="32"/>
        <v>0</v>
      </c>
      <c r="BI177" s="158">
        <f t="shared" si="33"/>
        <v>0</v>
      </c>
      <c r="BJ177" s="13" t="s">
        <v>82</v>
      </c>
      <c r="BK177" s="158">
        <f t="shared" si="34"/>
        <v>0</v>
      </c>
      <c r="BL177" s="13" t="s">
        <v>167</v>
      </c>
      <c r="BM177" s="157" t="s">
        <v>1889</v>
      </c>
    </row>
    <row r="178" spans="2:65" s="1" customFormat="1" ht="21.75" customHeight="1" x14ac:dyDescent="0.2">
      <c r="B178" s="28"/>
      <c r="C178" s="146" t="s">
        <v>303</v>
      </c>
      <c r="D178" s="146" t="s">
        <v>163</v>
      </c>
      <c r="E178" s="147" t="s">
        <v>1890</v>
      </c>
      <c r="F178" s="148" t="s">
        <v>1891</v>
      </c>
      <c r="G178" s="149" t="s">
        <v>166</v>
      </c>
      <c r="H178" s="150">
        <v>31</v>
      </c>
      <c r="I178" s="151"/>
      <c r="J178" s="152">
        <f t="shared" si="25"/>
        <v>0</v>
      </c>
      <c r="K178" s="153"/>
      <c r="L178" s="28"/>
      <c r="M178" s="154" t="s">
        <v>1</v>
      </c>
      <c r="N178" s="115" t="s">
        <v>40</v>
      </c>
      <c r="P178" s="155">
        <f t="shared" si="26"/>
        <v>0</v>
      </c>
      <c r="Q178" s="155">
        <v>3.7500000000000001E-6</v>
      </c>
      <c r="R178" s="155">
        <f t="shared" si="27"/>
        <v>1.1625000000000001E-4</v>
      </c>
      <c r="S178" s="155">
        <v>0</v>
      </c>
      <c r="T178" s="156">
        <f t="shared" si="28"/>
        <v>0</v>
      </c>
      <c r="AR178" s="157" t="s">
        <v>167</v>
      </c>
      <c r="AT178" s="157" t="s">
        <v>163</v>
      </c>
      <c r="AU178" s="157" t="s">
        <v>84</v>
      </c>
      <c r="AY178" s="13" t="s">
        <v>160</v>
      </c>
      <c r="BE178" s="158">
        <f t="shared" si="29"/>
        <v>0</v>
      </c>
      <c r="BF178" s="158">
        <f t="shared" si="30"/>
        <v>0</v>
      </c>
      <c r="BG178" s="158">
        <f t="shared" si="31"/>
        <v>0</v>
      </c>
      <c r="BH178" s="158">
        <f t="shared" si="32"/>
        <v>0</v>
      </c>
      <c r="BI178" s="158">
        <f t="shared" si="33"/>
        <v>0</v>
      </c>
      <c r="BJ178" s="13" t="s">
        <v>82</v>
      </c>
      <c r="BK178" s="158">
        <f t="shared" si="34"/>
        <v>0</v>
      </c>
      <c r="BL178" s="13" t="s">
        <v>167</v>
      </c>
      <c r="BM178" s="157" t="s">
        <v>1892</v>
      </c>
    </row>
    <row r="179" spans="2:65" s="1" customFormat="1" ht="16.5" customHeight="1" x14ac:dyDescent="0.2">
      <c r="B179" s="28"/>
      <c r="C179" s="162" t="s">
        <v>309</v>
      </c>
      <c r="D179" s="162" t="s">
        <v>322</v>
      </c>
      <c r="E179" s="163" t="s">
        <v>1893</v>
      </c>
      <c r="F179" s="164" t="s">
        <v>1894</v>
      </c>
      <c r="G179" s="165" t="s">
        <v>166</v>
      </c>
      <c r="H179" s="166">
        <v>31</v>
      </c>
      <c r="I179" s="167"/>
      <c r="J179" s="168">
        <f t="shared" si="25"/>
        <v>0</v>
      </c>
      <c r="K179" s="169"/>
      <c r="L179" s="170"/>
      <c r="M179" s="171" t="s">
        <v>1</v>
      </c>
      <c r="N179" s="172" t="s">
        <v>40</v>
      </c>
      <c r="P179" s="155">
        <f t="shared" si="26"/>
        <v>0</v>
      </c>
      <c r="Q179" s="155">
        <v>4.0999999999999999E-4</v>
      </c>
      <c r="R179" s="155">
        <f t="shared" si="27"/>
        <v>1.2709999999999999E-2</v>
      </c>
      <c r="S179" s="155">
        <v>0</v>
      </c>
      <c r="T179" s="156">
        <f t="shared" si="28"/>
        <v>0</v>
      </c>
      <c r="AR179" s="157" t="s">
        <v>194</v>
      </c>
      <c r="AT179" s="157" t="s">
        <v>322</v>
      </c>
      <c r="AU179" s="157" t="s">
        <v>84</v>
      </c>
      <c r="AY179" s="13" t="s">
        <v>160</v>
      </c>
      <c r="BE179" s="158">
        <f t="shared" si="29"/>
        <v>0</v>
      </c>
      <c r="BF179" s="158">
        <f t="shared" si="30"/>
        <v>0</v>
      </c>
      <c r="BG179" s="158">
        <f t="shared" si="31"/>
        <v>0</v>
      </c>
      <c r="BH179" s="158">
        <f t="shared" si="32"/>
        <v>0</v>
      </c>
      <c r="BI179" s="158">
        <f t="shared" si="33"/>
        <v>0</v>
      </c>
      <c r="BJ179" s="13" t="s">
        <v>82</v>
      </c>
      <c r="BK179" s="158">
        <f t="shared" si="34"/>
        <v>0</v>
      </c>
      <c r="BL179" s="13" t="s">
        <v>167</v>
      </c>
      <c r="BM179" s="157" t="s">
        <v>1895</v>
      </c>
    </row>
    <row r="180" spans="2:65" s="1" customFormat="1" ht="21.75" customHeight="1" x14ac:dyDescent="0.2">
      <c r="B180" s="28"/>
      <c r="C180" s="146" t="s">
        <v>317</v>
      </c>
      <c r="D180" s="146" t="s">
        <v>163</v>
      </c>
      <c r="E180" s="147" t="s">
        <v>1896</v>
      </c>
      <c r="F180" s="148" t="s">
        <v>1897</v>
      </c>
      <c r="G180" s="149" t="s">
        <v>166</v>
      </c>
      <c r="H180" s="150">
        <v>15</v>
      </c>
      <c r="I180" s="151"/>
      <c r="J180" s="152">
        <f t="shared" si="25"/>
        <v>0</v>
      </c>
      <c r="K180" s="153"/>
      <c r="L180" s="28"/>
      <c r="M180" s="154" t="s">
        <v>1</v>
      </c>
      <c r="N180" s="115" t="s">
        <v>40</v>
      </c>
      <c r="P180" s="155">
        <f t="shared" si="26"/>
        <v>0</v>
      </c>
      <c r="Q180" s="155">
        <v>7.5000000000000002E-6</v>
      </c>
      <c r="R180" s="155">
        <f t="shared" si="27"/>
        <v>1.125E-4</v>
      </c>
      <c r="S180" s="155">
        <v>0</v>
      </c>
      <c r="T180" s="156">
        <f t="shared" si="28"/>
        <v>0</v>
      </c>
      <c r="AR180" s="157" t="s">
        <v>167</v>
      </c>
      <c r="AT180" s="157" t="s">
        <v>163</v>
      </c>
      <c r="AU180" s="157" t="s">
        <v>84</v>
      </c>
      <c r="AY180" s="13" t="s">
        <v>160</v>
      </c>
      <c r="BE180" s="158">
        <f t="shared" si="29"/>
        <v>0</v>
      </c>
      <c r="BF180" s="158">
        <f t="shared" si="30"/>
        <v>0</v>
      </c>
      <c r="BG180" s="158">
        <f t="shared" si="31"/>
        <v>0</v>
      </c>
      <c r="BH180" s="158">
        <f t="shared" si="32"/>
        <v>0</v>
      </c>
      <c r="BI180" s="158">
        <f t="shared" si="33"/>
        <v>0</v>
      </c>
      <c r="BJ180" s="13" t="s">
        <v>82</v>
      </c>
      <c r="BK180" s="158">
        <f t="shared" si="34"/>
        <v>0</v>
      </c>
      <c r="BL180" s="13" t="s">
        <v>167</v>
      </c>
      <c r="BM180" s="157" t="s">
        <v>1898</v>
      </c>
    </row>
    <row r="181" spans="2:65" s="1" customFormat="1" ht="16.5" customHeight="1" x14ac:dyDescent="0.2">
      <c r="B181" s="28"/>
      <c r="C181" s="162" t="s">
        <v>321</v>
      </c>
      <c r="D181" s="162" t="s">
        <v>322</v>
      </c>
      <c r="E181" s="163" t="s">
        <v>1899</v>
      </c>
      <c r="F181" s="164" t="s">
        <v>1900</v>
      </c>
      <c r="G181" s="165" t="s">
        <v>166</v>
      </c>
      <c r="H181" s="166">
        <v>15</v>
      </c>
      <c r="I181" s="167"/>
      <c r="J181" s="168">
        <f t="shared" si="25"/>
        <v>0</v>
      </c>
      <c r="K181" s="169"/>
      <c r="L181" s="170"/>
      <c r="M181" s="171" t="s">
        <v>1</v>
      </c>
      <c r="N181" s="172" t="s">
        <v>40</v>
      </c>
      <c r="P181" s="155">
        <f t="shared" si="26"/>
        <v>0</v>
      </c>
      <c r="Q181" s="155">
        <v>7.7999999999999999E-4</v>
      </c>
      <c r="R181" s="155">
        <f t="shared" si="27"/>
        <v>1.17E-2</v>
      </c>
      <c r="S181" s="155">
        <v>0</v>
      </c>
      <c r="T181" s="156">
        <f t="shared" si="28"/>
        <v>0</v>
      </c>
      <c r="AR181" s="157" t="s">
        <v>194</v>
      </c>
      <c r="AT181" s="157" t="s">
        <v>322</v>
      </c>
      <c r="AU181" s="157" t="s">
        <v>84</v>
      </c>
      <c r="AY181" s="13" t="s">
        <v>160</v>
      </c>
      <c r="BE181" s="158">
        <f t="shared" si="29"/>
        <v>0</v>
      </c>
      <c r="BF181" s="158">
        <f t="shared" si="30"/>
        <v>0</v>
      </c>
      <c r="BG181" s="158">
        <f t="shared" si="31"/>
        <v>0</v>
      </c>
      <c r="BH181" s="158">
        <f t="shared" si="32"/>
        <v>0</v>
      </c>
      <c r="BI181" s="158">
        <f t="shared" si="33"/>
        <v>0</v>
      </c>
      <c r="BJ181" s="13" t="s">
        <v>82</v>
      </c>
      <c r="BK181" s="158">
        <f t="shared" si="34"/>
        <v>0</v>
      </c>
      <c r="BL181" s="13" t="s">
        <v>167</v>
      </c>
      <c r="BM181" s="157" t="s">
        <v>1901</v>
      </c>
    </row>
    <row r="182" spans="2:65" s="1" customFormat="1" ht="24.15" customHeight="1" x14ac:dyDescent="0.2">
      <c r="B182" s="28"/>
      <c r="C182" s="146" t="s">
        <v>326</v>
      </c>
      <c r="D182" s="146" t="s">
        <v>163</v>
      </c>
      <c r="E182" s="147" t="s">
        <v>1902</v>
      </c>
      <c r="F182" s="148" t="s">
        <v>1903</v>
      </c>
      <c r="G182" s="149" t="s">
        <v>166</v>
      </c>
      <c r="H182" s="150">
        <v>1</v>
      </c>
      <c r="I182" s="151"/>
      <c r="J182" s="152">
        <f t="shared" si="25"/>
        <v>0</v>
      </c>
      <c r="K182" s="153"/>
      <c r="L182" s="28"/>
      <c r="M182" s="154" t="s">
        <v>1</v>
      </c>
      <c r="N182" s="115" t="s">
        <v>40</v>
      </c>
      <c r="P182" s="155">
        <f t="shared" si="26"/>
        <v>0</v>
      </c>
      <c r="Q182" s="155">
        <v>7.3999999999999996E-5</v>
      </c>
      <c r="R182" s="155">
        <f t="shared" si="27"/>
        <v>7.3999999999999996E-5</v>
      </c>
      <c r="S182" s="155">
        <v>0</v>
      </c>
      <c r="T182" s="156">
        <f t="shared" si="28"/>
        <v>0</v>
      </c>
      <c r="AR182" s="157" t="s">
        <v>167</v>
      </c>
      <c r="AT182" s="157" t="s">
        <v>163</v>
      </c>
      <c r="AU182" s="157" t="s">
        <v>84</v>
      </c>
      <c r="AY182" s="13" t="s">
        <v>160</v>
      </c>
      <c r="BE182" s="158">
        <f t="shared" si="29"/>
        <v>0</v>
      </c>
      <c r="BF182" s="158">
        <f t="shared" si="30"/>
        <v>0</v>
      </c>
      <c r="BG182" s="158">
        <f t="shared" si="31"/>
        <v>0</v>
      </c>
      <c r="BH182" s="158">
        <f t="shared" si="32"/>
        <v>0</v>
      </c>
      <c r="BI182" s="158">
        <f t="shared" si="33"/>
        <v>0</v>
      </c>
      <c r="BJ182" s="13" t="s">
        <v>82</v>
      </c>
      <c r="BK182" s="158">
        <f t="shared" si="34"/>
        <v>0</v>
      </c>
      <c r="BL182" s="13" t="s">
        <v>167</v>
      </c>
      <c r="BM182" s="157" t="s">
        <v>1904</v>
      </c>
    </row>
    <row r="183" spans="2:65" s="1" customFormat="1" ht="21.75" customHeight="1" x14ac:dyDescent="0.2">
      <c r="B183" s="28"/>
      <c r="C183" s="146" t="s">
        <v>331</v>
      </c>
      <c r="D183" s="146" t="s">
        <v>163</v>
      </c>
      <c r="E183" s="147" t="s">
        <v>1905</v>
      </c>
      <c r="F183" s="148" t="s">
        <v>1906</v>
      </c>
      <c r="G183" s="149" t="s">
        <v>166</v>
      </c>
      <c r="H183" s="150">
        <v>1</v>
      </c>
      <c r="I183" s="151"/>
      <c r="J183" s="152">
        <f t="shared" si="25"/>
        <v>0</v>
      </c>
      <c r="K183" s="153"/>
      <c r="L183" s="28"/>
      <c r="M183" s="154" t="s">
        <v>1</v>
      </c>
      <c r="N183" s="115" t="s">
        <v>40</v>
      </c>
      <c r="P183" s="155">
        <f t="shared" si="26"/>
        <v>0</v>
      </c>
      <c r="Q183" s="155">
        <v>7.1871999999999995E-4</v>
      </c>
      <c r="R183" s="155">
        <f t="shared" si="27"/>
        <v>7.1871999999999995E-4</v>
      </c>
      <c r="S183" s="155">
        <v>0</v>
      </c>
      <c r="T183" s="156">
        <f t="shared" si="28"/>
        <v>0</v>
      </c>
      <c r="AR183" s="157" t="s">
        <v>167</v>
      </c>
      <c r="AT183" s="157" t="s">
        <v>163</v>
      </c>
      <c r="AU183" s="157" t="s">
        <v>84</v>
      </c>
      <c r="AY183" s="13" t="s">
        <v>160</v>
      </c>
      <c r="BE183" s="158">
        <f t="shared" si="29"/>
        <v>0</v>
      </c>
      <c r="BF183" s="158">
        <f t="shared" si="30"/>
        <v>0</v>
      </c>
      <c r="BG183" s="158">
        <f t="shared" si="31"/>
        <v>0</v>
      </c>
      <c r="BH183" s="158">
        <f t="shared" si="32"/>
        <v>0</v>
      </c>
      <c r="BI183" s="158">
        <f t="shared" si="33"/>
        <v>0</v>
      </c>
      <c r="BJ183" s="13" t="s">
        <v>82</v>
      </c>
      <c r="BK183" s="158">
        <f t="shared" si="34"/>
        <v>0</v>
      </c>
      <c r="BL183" s="13" t="s">
        <v>167</v>
      </c>
      <c r="BM183" s="157" t="s">
        <v>1907</v>
      </c>
    </row>
    <row r="184" spans="2:65" s="1" customFormat="1" ht="24.15" customHeight="1" x14ac:dyDescent="0.2">
      <c r="B184" s="28"/>
      <c r="C184" s="162" t="s">
        <v>335</v>
      </c>
      <c r="D184" s="162" t="s">
        <v>322</v>
      </c>
      <c r="E184" s="163" t="s">
        <v>1908</v>
      </c>
      <c r="F184" s="164" t="s">
        <v>1909</v>
      </c>
      <c r="G184" s="165" t="s">
        <v>166</v>
      </c>
      <c r="H184" s="166">
        <v>1</v>
      </c>
      <c r="I184" s="167"/>
      <c r="J184" s="168">
        <f t="shared" si="25"/>
        <v>0</v>
      </c>
      <c r="K184" s="169"/>
      <c r="L184" s="170"/>
      <c r="M184" s="171" t="s">
        <v>1</v>
      </c>
      <c r="N184" s="172" t="s">
        <v>40</v>
      </c>
      <c r="P184" s="155">
        <f t="shared" si="26"/>
        <v>0</v>
      </c>
      <c r="Q184" s="155">
        <v>2.2000000000000001E-3</v>
      </c>
      <c r="R184" s="155">
        <f t="shared" si="27"/>
        <v>2.2000000000000001E-3</v>
      </c>
      <c r="S184" s="155">
        <v>0</v>
      </c>
      <c r="T184" s="156">
        <f t="shared" si="28"/>
        <v>0</v>
      </c>
      <c r="AR184" s="157" t="s">
        <v>194</v>
      </c>
      <c r="AT184" s="157" t="s">
        <v>322</v>
      </c>
      <c r="AU184" s="157" t="s">
        <v>84</v>
      </c>
      <c r="AY184" s="13" t="s">
        <v>160</v>
      </c>
      <c r="BE184" s="158">
        <f t="shared" si="29"/>
        <v>0</v>
      </c>
      <c r="BF184" s="158">
        <f t="shared" si="30"/>
        <v>0</v>
      </c>
      <c r="BG184" s="158">
        <f t="shared" si="31"/>
        <v>0</v>
      </c>
      <c r="BH184" s="158">
        <f t="shared" si="32"/>
        <v>0</v>
      </c>
      <c r="BI184" s="158">
        <f t="shared" si="33"/>
        <v>0</v>
      </c>
      <c r="BJ184" s="13" t="s">
        <v>82</v>
      </c>
      <c r="BK184" s="158">
        <f t="shared" si="34"/>
        <v>0</v>
      </c>
      <c r="BL184" s="13" t="s">
        <v>167</v>
      </c>
      <c r="BM184" s="157" t="s">
        <v>1910</v>
      </c>
    </row>
    <row r="185" spans="2:65" s="1" customFormat="1" ht="24.15" customHeight="1" x14ac:dyDescent="0.2">
      <c r="B185" s="28"/>
      <c r="C185" s="162" t="s">
        <v>339</v>
      </c>
      <c r="D185" s="162" t="s">
        <v>322</v>
      </c>
      <c r="E185" s="163" t="s">
        <v>1911</v>
      </c>
      <c r="F185" s="164" t="s">
        <v>1912</v>
      </c>
      <c r="G185" s="165" t="s">
        <v>166</v>
      </c>
      <c r="H185" s="166">
        <v>1</v>
      </c>
      <c r="I185" s="167"/>
      <c r="J185" s="168">
        <f t="shared" si="25"/>
        <v>0</v>
      </c>
      <c r="K185" s="169"/>
      <c r="L185" s="170"/>
      <c r="M185" s="171" t="s">
        <v>1</v>
      </c>
      <c r="N185" s="172" t="s">
        <v>40</v>
      </c>
      <c r="P185" s="155">
        <f t="shared" si="26"/>
        <v>0</v>
      </c>
      <c r="Q185" s="155">
        <v>4.0000000000000001E-3</v>
      </c>
      <c r="R185" s="155">
        <f t="shared" si="27"/>
        <v>4.0000000000000001E-3</v>
      </c>
      <c r="S185" s="155">
        <v>0</v>
      </c>
      <c r="T185" s="156">
        <f t="shared" si="28"/>
        <v>0</v>
      </c>
      <c r="AR185" s="157" t="s">
        <v>194</v>
      </c>
      <c r="AT185" s="157" t="s">
        <v>322</v>
      </c>
      <c r="AU185" s="157" t="s">
        <v>84</v>
      </c>
      <c r="AY185" s="13" t="s">
        <v>160</v>
      </c>
      <c r="BE185" s="158">
        <f t="shared" si="29"/>
        <v>0</v>
      </c>
      <c r="BF185" s="158">
        <f t="shared" si="30"/>
        <v>0</v>
      </c>
      <c r="BG185" s="158">
        <f t="shared" si="31"/>
        <v>0</v>
      </c>
      <c r="BH185" s="158">
        <f t="shared" si="32"/>
        <v>0</v>
      </c>
      <c r="BI185" s="158">
        <f t="shared" si="33"/>
        <v>0</v>
      </c>
      <c r="BJ185" s="13" t="s">
        <v>82</v>
      </c>
      <c r="BK185" s="158">
        <f t="shared" si="34"/>
        <v>0</v>
      </c>
      <c r="BL185" s="13" t="s">
        <v>167</v>
      </c>
      <c r="BM185" s="157" t="s">
        <v>1913</v>
      </c>
    </row>
    <row r="186" spans="2:65" s="1" customFormat="1" ht="24.15" customHeight="1" x14ac:dyDescent="0.2">
      <c r="B186" s="28"/>
      <c r="C186" s="162" t="s">
        <v>343</v>
      </c>
      <c r="D186" s="162" t="s">
        <v>322</v>
      </c>
      <c r="E186" s="163" t="s">
        <v>1914</v>
      </c>
      <c r="F186" s="164" t="s">
        <v>1915</v>
      </c>
      <c r="G186" s="165" t="s">
        <v>166</v>
      </c>
      <c r="H186" s="166">
        <v>1</v>
      </c>
      <c r="I186" s="167"/>
      <c r="J186" s="168">
        <f t="shared" si="25"/>
        <v>0</v>
      </c>
      <c r="K186" s="169"/>
      <c r="L186" s="170"/>
      <c r="M186" s="171" t="s">
        <v>1</v>
      </c>
      <c r="N186" s="172" t="s">
        <v>40</v>
      </c>
      <c r="P186" s="155">
        <f t="shared" si="26"/>
        <v>0</v>
      </c>
      <c r="Q186" s="155">
        <v>3.5000000000000001E-3</v>
      </c>
      <c r="R186" s="155">
        <f t="shared" si="27"/>
        <v>3.5000000000000001E-3</v>
      </c>
      <c r="S186" s="155">
        <v>0</v>
      </c>
      <c r="T186" s="156">
        <f t="shared" si="28"/>
        <v>0</v>
      </c>
      <c r="AR186" s="157" t="s">
        <v>194</v>
      </c>
      <c r="AT186" s="157" t="s">
        <v>322</v>
      </c>
      <c r="AU186" s="157" t="s">
        <v>84</v>
      </c>
      <c r="AY186" s="13" t="s">
        <v>160</v>
      </c>
      <c r="BE186" s="158">
        <f t="shared" si="29"/>
        <v>0</v>
      </c>
      <c r="BF186" s="158">
        <f t="shared" si="30"/>
        <v>0</v>
      </c>
      <c r="BG186" s="158">
        <f t="shared" si="31"/>
        <v>0</v>
      </c>
      <c r="BH186" s="158">
        <f t="shared" si="32"/>
        <v>0</v>
      </c>
      <c r="BI186" s="158">
        <f t="shared" si="33"/>
        <v>0</v>
      </c>
      <c r="BJ186" s="13" t="s">
        <v>82</v>
      </c>
      <c r="BK186" s="158">
        <f t="shared" si="34"/>
        <v>0</v>
      </c>
      <c r="BL186" s="13" t="s">
        <v>167</v>
      </c>
      <c r="BM186" s="157" t="s">
        <v>1916</v>
      </c>
    </row>
    <row r="187" spans="2:65" s="1" customFormat="1" ht="16.5" customHeight="1" x14ac:dyDescent="0.2">
      <c r="B187" s="28"/>
      <c r="C187" s="146" t="s">
        <v>349</v>
      </c>
      <c r="D187" s="146" t="s">
        <v>163</v>
      </c>
      <c r="E187" s="147" t="s">
        <v>1917</v>
      </c>
      <c r="F187" s="148" t="s">
        <v>1918</v>
      </c>
      <c r="G187" s="149" t="s">
        <v>492</v>
      </c>
      <c r="H187" s="150">
        <v>24.6</v>
      </c>
      <c r="I187" s="151"/>
      <c r="J187" s="152">
        <f t="shared" si="25"/>
        <v>0</v>
      </c>
      <c r="K187" s="153"/>
      <c r="L187" s="28"/>
      <c r="M187" s="154" t="s">
        <v>1</v>
      </c>
      <c r="N187" s="115" t="s">
        <v>40</v>
      </c>
      <c r="P187" s="155">
        <f t="shared" si="26"/>
        <v>0</v>
      </c>
      <c r="Q187" s="155">
        <v>0</v>
      </c>
      <c r="R187" s="155">
        <f t="shared" si="27"/>
        <v>0</v>
      </c>
      <c r="S187" s="155">
        <v>0</v>
      </c>
      <c r="T187" s="156">
        <f t="shared" si="28"/>
        <v>0</v>
      </c>
      <c r="AR187" s="157" t="s">
        <v>167</v>
      </c>
      <c r="AT187" s="157" t="s">
        <v>163</v>
      </c>
      <c r="AU187" s="157" t="s">
        <v>84</v>
      </c>
      <c r="AY187" s="13" t="s">
        <v>160</v>
      </c>
      <c r="BE187" s="158">
        <f t="shared" si="29"/>
        <v>0</v>
      </c>
      <c r="BF187" s="158">
        <f t="shared" si="30"/>
        <v>0</v>
      </c>
      <c r="BG187" s="158">
        <f t="shared" si="31"/>
        <v>0</v>
      </c>
      <c r="BH187" s="158">
        <f t="shared" si="32"/>
        <v>0</v>
      </c>
      <c r="BI187" s="158">
        <f t="shared" si="33"/>
        <v>0</v>
      </c>
      <c r="BJ187" s="13" t="s">
        <v>82</v>
      </c>
      <c r="BK187" s="158">
        <f t="shared" si="34"/>
        <v>0</v>
      </c>
      <c r="BL187" s="13" t="s">
        <v>167</v>
      </c>
      <c r="BM187" s="157" t="s">
        <v>1919</v>
      </c>
    </row>
    <row r="188" spans="2:65" s="1" customFormat="1" ht="24.15" customHeight="1" x14ac:dyDescent="0.2">
      <c r="B188" s="28"/>
      <c r="C188" s="146" t="s">
        <v>353</v>
      </c>
      <c r="D188" s="146" t="s">
        <v>163</v>
      </c>
      <c r="E188" s="147" t="s">
        <v>1920</v>
      </c>
      <c r="F188" s="148" t="s">
        <v>1921</v>
      </c>
      <c r="G188" s="149" t="s">
        <v>1922</v>
      </c>
      <c r="H188" s="150">
        <v>1</v>
      </c>
      <c r="I188" s="151"/>
      <c r="J188" s="152">
        <f t="shared" si="25"/>
        <v>0</v>
      </c>
      <c r="K188" s="153"/>
      <c r="L188" s="28"/>
      <c r="M188" s="154" t="s">
        <v>1</v>
      </c>
      <c r="N188" s="115" t="s">
        <v>40</v>
      </c>
      <c r="P188" s="155">
        <f t="shared" si="26"/>
        <v>0</v>
      </c>
      <c r="Q188" s="155">
        <v>9.8200000000000002E-5</v>
      </c>
      <c r="R188" s="155">
        <f t="shared" si="27"/>
        <v>9.8200000000000002E-5</v>
      </c>
      <c r="S188" s="155">
        <v>0</v>
      </c>
      <c r="T188" s="156">
        <f t="shared" si="28"/>
        <v>0</v>
      </c>
      <c r="AR188" s="157" t="s">
        <v>167</v>
      </c>
      <c r="AT188" s="157" t="s">
        <v>163</v>
      </c>
      <c r="AU188" s="157" t="s">
        <v>84</v>
      </c>
      <c r="AY188" s="13" t="s">
        <v>160</v>
      </c>
      <c r="BE188" s="158">
        <f t="shared" si="29"/>
        <v>0</v>
      </c>
      <c r="BF188" s="158">
        <f t="shared" si="30"/>
        <v>0</v>
      </c>
      <c r="BG188" s="158">
        <f t="shared" si="31"/>
        <v>0</v>
      </c>
      <c r="BH188" s="158">
        <f t="shared" si="32"/>
        <v>0</v>
      </c>
      <c r="BI188" s="158">
        <f t="shared" si="33"/>
        <v>0</v>
      </c>
      <c r="BJ188" s="13" t="s">
        <v>82</v>
      </c>
      <c r="BK188" s="158">
        <f t="shared" si="34"/>
        <v>0</v>
      </c>
      <c r="BL188" s="13" t="s">
        <v>167</v>
      </c>
      <c r="BM188" s="157" t="s">
        <v>1923</v>
      </c>
    </row>
    <row r="189" spans="2:65" s="1" customFormat="1" ht="21.75" customHeight="1" x14ac:dyDescent="0.2">
      <c r="B189" s="28"/>
      <c r="C189" s="146" t="s">
        <v>357</v>
      </c>
      <c r="D189" s="146" t="s">
        <v>163</v>
      </c>
      <c r="E189" s="147" t="s">
        <v>1924</v>
      </c>
      <c r="F189" s="148" t="s">
        <v>1925</v>
      </c>
      <c r="G189" s="149" t="s">
        <v>492</v>
      </c>
      <c r="H189" s="150">
        <v>89.4</v>
      </c>
      <c r="I189" s="151"/>
      <c r="J189" s="152">
        <f t="shared" si="25"/>
        <v>0</v>
      </c>
      <c r="K189" s="153"/>
      <c r="L189" s="28"/>
      <c r="M189" s="154" t="s">
        <v>1</v>
      </c>
      <c r="N189" s="115" t="s">
        <v>40</v>
      </c>
      <c r="P189" s="155">
        <f t="shared" si="26"/>
        <v>0</v>
      </c>
      <c r="Q189" s="155">
        <v>6.3E-5</v>
      </c>
      <c r="R189" s="155">
        <f t="shared" si="27"/>
        <v>5.6322000000000004E-3</v>
      </c>
      <c r="S189" s="155">
        <v>0</v>
      </c>
      <c r="T189" s="156">
        <f t="shared" si="28"/>
        <v>0</v>
      </c>
      <c r="AR189" s="157" t="s">
        <v>167</v>
      </c>
      <c r="AT189" s="157" t="s">
        <v>163</v>
      </c>
      <c r="AU189" s="157" t="s">
        <v>84</v>
      </c>
      <c r="AY189" s="13" t="s">
        <v>160</v>
      </c>
      <c r="BE189" s="158">
        <f t="shared" si="29"/>
        <v>0</v>
      </c>
      <c r="BF189" s="158">
        <f t="shared" si="30"/>
        <v>0</v>
      </c>
      <c r="BG189" s="158">
        <f t="shared" si="31"/>
        <v>0</v>
      </c>
      <c r="BH189" s="158">
        <f t="shared" si="32"/>
        <v>0</v>
      </c>
      <c r="BI189" s="158">
        <f t="shared" si="33"/>
        <v>0</v>
      </c>
      <c r="BJ189" s="13" t="s">
        <v>82</v>
      </c>
      <c r="BK189" s="158">
        <f t="shared" si="34"/>
        <v>0</v>
      </c>
      <c r="BL189" s="13" t="s">
        <v>167</v>
      </c>
      <c r="BM189" s="157" t="s">
        <v>1926</v>
      </c>
    </row>
    <row r="190" spans="2:65" s="11" customFormat="1" ht="22.75" customHeight="1" x14ac:dyDescent="0.25">
      <c r="B190" s="134"/>
      <c r="D190" s="135" t="s">
        <v>74</v>
      </c>
      <c r="E190" s="144" t="s">
        <v>198</v>
      </c>
      <c r="F190" s="144" t="s">
        <v>225</v>
      </c>
      <c r="I190" s="137"/>
      <c r="J190" s="145">
        <f>BK190</f>
        <v>0</v>
      </c>
      <c r="L190" s="134"/>
      <c r="M190" s="139"/>
      <c r="P190" s="140">
        <f>SUM(P191:P201)</f>
        <v>0</v>
      </c>
      <c r="R190" s="140">
        <f>SUM(R191:R201)</f>
        <v>0.22478688999999999</v>
      </c>
      <c r="T190" s="141">
        <f>SUM(T191:T201)</f>
        <v>2.411816</v>
      </c>
      <c r="AR190" s="135" t="s">
        <v>82</v>
      </c>
      <c r="AT190" s="142" t="s">
        <v>74</v>
      </c>
      <c r="AU190" s="142" t="s">
        <v>82</v>
      </c>
      <c r="AY190" s="135" t="s">
        <v>160</v>
      </c>
      <c r="BK190" s="143">
        <f>SUM(BK191:BK201)</f>
        <v>0</v>
      </c>
    </row>
    <row r="191" spans="2:65" s="1" customFormat="1" ht="24.15" customHeight="1" x14ac:dyDescent="0.2">
      <c r="B191" s="28"/>
      <c r="C191" s="146" t="s">
        <v>361</v>
      </c>
      <c r="D191" s="146" t="s">
        <v>163</v>
      </c>
      <c r="E191" s="147" t="s">
        <v>1927</v>
      </c>
      <c r="F191" s="148" t="s">
        <v>1928</v>
      </c>
      <c r="G191" s="149" t="s">
        <v>492</v>
      </c>
      <c r="H191" s="150">
        <v>2</v>
      </c>
      <c r="I191" s="151"/>
      <c r="J191" s="152">
        <f>ROUND(I191*H191,2)</f>
        <v>0</v>
      </c>
      <c r="K191" s="153"/>
      <c r="L191" s="28"/>
      <c r="M191" s="154" t="s">
        <v>1</v>
      </c>
      <c r="N191" s="115" t="s">
        <v>40</v>
      </c>
      <c r="P191" s="155">
        <f>O191*H191</f>
        <v>0</v>
      </c>
      <c r="Q191" s="155">
        <v>0.10094599999999999</v>
      </c>
      <c r="R191" s="155">
        <f>Q191*H191</f>
        <v>0.20189199999999999</v>
      </c>
      <c r="S191" s="155">
        <v>0</v>
      </c>
      <c r="T191" s="156">
        <f>S191*H191</f>
        <v>0</v>
      </c>
      <c r="AR191" s="157" t="s">
        <v>167</v>
      </c>
      <c r="AT191" s="157" t="s">
        <v>163</v>
      </c>
      <c r="AU191" s="157" t="s">
        <v>84</v>
      </c>
      <c r="AY191" s="13" t="s">
        <v>160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3" t="s">
        <v>82</v>
      </c>
      <c r="BK191" s="158">
        <f>ROUND(I191*H191,2)</f>
        <v>0</v>
      </c>
      <c r="BL191" s="13" t="s">
        <v>167</v>
      </c>
      <c r="BM191" s="157" t="s">
        <v>1929</v>
      </c>
    </row>
    <row r="192" spans="2:65" s="1" customFormat="1" ht="33" customHeight="1" x14ac:dyDescent="0.2">
      <c r="B192" s="28"/>
      <c r="C192" s="146" t="s">
        <v>365</v>
      </c>
      <c r="D192" s="146" t="s">
        <v>163</v>
      </c>
      <c r="E192" s="147" t="s">
        <v>1930</v>
      </c>
      <c r="F192" s="148" t="s">
        <v>1931</v>
      </c>
      <c r="G192" s="149" t="s">
        <v>492</v>
      </c>
      <c r="H192" s="150">
        <v>30</v>
      </c>
      <c r="I192" s="151"/>
      <c r="J192" s="152">
        <f>ROUND(I192*H192,2)</f>
        <v>0</v>
      </c>
      <c r="K192" s="153"/>
      <c r="L192" s="28"/>
      <c r="M192" s="154" t="s">
        <v>1</v>
      </c>
      <c r="N192" s="115" t="s">
        <v>40</v>
      </c>
      <c r="P192" s="155">
        <f>O192*H192</f>
        <v>0</v>
      </c>
      <c r="Q192" s="155">
        <v>6.0506299999999998E-4</v>
      </c>
      <c r="R192" s="155">
        <f>Q192*H192</f>
        <v>1.815189E-2</v>
      </c>
      <c r="S192" s="155">
        <v>0</v>
      </c>
      <c r="T192" s="156">
        <f>S192*H192</f>
        <v>0</v>
      </c>
      <c r="AR192" s="157" t="s">
        <v>167</v>
      </c>
      <c r="AT192" s="157" t="s">
        <v>163</v>
      </c>
      <c r="AU192" s="157" t="s">
        <v>84</v>
      </c>
      <c r="AY192" s="13" t="s">
        <v>160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3" t="s">
        <v>82</v>
      </c>
      <c r="BK192" s="158">
        <f>ROUND(I192*H192,2)</f>
        <v>0</v>
      </c>
      <c r="BL192" s="13" t="s">
        <v>167</v>
      </c>
      <c r="BM192" s="157" t="s">
        <v>1932</v>
      </c>
    </row>
    <row r="193" spans="2:65" s="1" customFormat="1" ht="24.15" customHeight="1" x14ac:dyDescent="0.2">
      <c r="B193" s="28"/>
      <c r="C193" s="146" t="s">
        <v>369</v>
      </c>
      <c r="D193" s="146" t="s">
        <v>163</v>
      </c>
      <c r="E193" s="147" t="s">
        <v>1933</v>
      </c>
      <c r="F193" s="148" t="s">
        <v>1934</v>
      </c>
      <c r="G193" s="149" t="s">
        <v>166</v>
      </c>
      <c r="H193" s="150">
        <v>14</v>
      </c>
      <c r="I193" s="151"/>
      <c r="J193" s="152">
        <f>ROUND(I193*H193,2)</f>
        <v>0</v>
      </c>
      <c r="K193" s="153"/>
      <c r="L193" s="28"/>
      <c r="M193" s="154" t="s">
        <v>1</v>
      </c>
      <c r="N193" s="115" t="s">
        <v>40</v>
      </c>
      <c r="P193" s="155">
        <f>O193*H193</f>
        <v>0</v>
      </c>
      <c r="Q193" s="155">
        <v>0</v>
      </c>
      <c r="R193" s="155">
        <f>Q193*H193</f>
        <v>0</v>
      </c>
      <c r="S193" s="155">
        <v>8.0000000000000002E-3</v>
      </c>
      <c r="T193" s="156">
        <f>S193*H193</f>
        <v>0.112</v>
      </c>
      <c r="AR193" s="157" t="s">
        <v>167</v>
      </c>
      <c r="AT193" s="157" t="s">
        <v>163</v>
      </c>
      <c r="AU193" s="157" t="s">
        <v>84</v>
      </c>
      <c r="AY193" s="13" t="s">
        <v>160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3" t="s">
        <v>82</v>
      </c>
      <c r="BK193" s="158">
        <f>ROUND(I193*H193,2)</f>
        <v>0</v>
      </c>
      <c r="BL193" s="13" t="s">
        <v>167</v>
      </c>
      <c r="BM193" s="157" t="s">
        <v>1935</v>
      </c>
    </row>
    <row r="194" spans="2:65" s="1" customFormat="1" ht="18" x14ac:dyDescent="0.2">
      <c r="B194" s="28"/>
      <c r="D194" s="159" t="s">
        <v>176</v>
      </c>
      <c r="F194" s="160" t="s">
        <v>1936</v>
      </c>
      <c r="I194" s="119"/>
      <c r="L194" s="28"/>
      <c r="M194" s="161"/>
      <c r="T194" s="52"/>
      <c r="AT194" s="13" t="s">
        <v>176</v>
      </c>
      <c r="AU194" s="13" t="s">
        <v>84</v>
      </c>
    </row>
    <row r="195" spans="2:65" s="1" customFormat="1" ht="24.15" customHeight="1" x14ac:dyDescent="0.2">
      <c r="B195" s="28"/>
      <c r="C195" s="146" t="s">
        <v>690</v>
      </c>
      <c r="D195" s="146" t="s">
        <v>163</v>
      </c>
      <c r="E195" s="147" t="s">
        <v>1937</v>
      </c>
      <c r="F195" s="148" t="s">
        <v>1938</v>
      </c>
      <c r="G195" s="149" t="s">
        <v>492</v>
      </c>
      <c r="H195" s="150">
        <v>304.15199999999999</v>
      </c>
      <c r="I195" s="151"/>
      <c r="J195" s="152">
        <f t="shared" ref="J195:J201" si="35">ROUND(I195*H195,2)</f>
        <v>0</v>
      </c>
      <c r="K195" s="153"/>
      <c r="L195" s="28"/>
      <c r="M195" s="154" t="s">
        <v>1</v>
      </c>
      <c r="N195" s="115" t="s">
        <v>40</v>
      </c>
      <c r="P195" s="155">
        <f t="shared" ref="P195:P201" si="36">O195*H195</f>
        <v>0</v>
      </c>
      <c r="Q195" s="155">
        <v>0</v>
      </c>
      <c r="R195" s="155">
        <f t="shared" ref="R195:R201" si="37">Q195*H195</f>
        <v>0</v>
      </c>
      <c r="S195" s="155">
        <v>2E-3</v>
      </c>
      <c r="T195" s="156">
        <f t="shared" ref="T195:T201" si="38">S195*H195</f>
        <v>0.60830399999999996</v>
      </c>
      <c r="AR195" s="157" t="s">
        <v>167</v>
      </c>
      <c r="AT195" s="157" t="s">
        <v>163</v>
      </c>
      <c r="AU195" s="157" t="s">
        <v>84</v>
      </c>
      <c r="AY195" s="13" t="s">
        <v>160</v>
      </c>
      <c r="BE195" s="158">
        <f t="shared" ref="BE195:BE201" si="39">IF(N195="základní",J195,0)</f>
        <v>0</v>
      </c>
      <c r="BF195" s="158">
        <f t="shared" ref="BF195:BF201" si="40">IF(N195="snížená",J195,0)</f>
        <v>0</v>
      </c>
      <c r="BG195" s="158">
        <f t="shared" ref="BG195:BG201" si="41">IF(N195="zákl. přenesená",J195,0)</f>
        <v>0</v>
      </c>
      <c r="BH195" s="158">
        <f t="shared" ref="BH195:BH201" si="42">IF(N195="sníž. přenesená",J195,0)</f>
        <v>0</v>
      </c>
      <c r="BI195" s="158">
        <f t="shared" ref="BI195:BI201" si="43">IF(N195="nulová",J195,0)</f>
        <v>0</v>
      </c>
      <c r="BJ195" s="13" t="s">
        <v>82</v>
      </c>
      <c r="BK195" s="158">
        <f t="shared" ref="BK195:BK201" si="44">ROUND(I195*H195,2)</f>
        <v>0</v>
      </c>
      <c r="BL195" s="13" t="s">
        <v>167</v>
      </c>
      <c r="BM195" s="157" t="s">
        <v>1939</v>
      </c>
    </row>
    <row r="196" spans="2:65" s="1" customFormat="1" ht="24.15" customHeight="1" x14ac:dyDescent="0.2">
      <c r="B196" s="28"/>
      <c r="C196" s="146" t="s">
        <v>692</v>
      </c>
      <c r="D196" s="146" t="s">
        <v>163</v>
      </c>
      <c r="E196" s="147" t="s">
        <v>1940</v>
      </c>
      <c r="F196" s="148" t="s">
        <v>1941</v>
      </c>
      <c r="G196" s="149" t="s">
        <v>492</v>
      </c>
      <c r="H196" s="150">
        <v>91.093999999999994</v>
      </c>
      <c r="I196" s="151"/>
      <c r="J196" s="152">
        <f t="shared" si="35"/>
        <v>0</v>
      </c>
      <c r="K196" s="153"/>
      <c r="L196" s="28"/>
      <c r="M196" s="154" t="s">
        <v>1</v>
      </c>
      <c r="N196" s="115" t="s">
        <v>40</v>
      </c>
      <c r="P196" s="155">
        <f t="shared" si="36"/>
        <v>0</v>
      </c>
      <c r="Q196" s="155">
        <v>0</v>
      </c>
      <c r="R196" s="155">
        <f t="shared" si="37"/>
        <v>0</v>
      </c>
      <c r="S196" s="155">
        <v>1.7999999999999999E-2</v>
      </c>
      <c r="T196" s="156">
        <f t="shared" si="38"/>
        <v>1.6396919999999997</v>
      </c>
      <c r="AR196" s="157" t="s">
        <v>167</v>
      </c>
      <c r="AT196" s="157" t="s">
        <v>163</v>
      </c>
      <c r="AU196" s="157" t="s">
        <v>84</v>
      </c>
      <c r="AY196" s="13" t="s">
        <v>160</v>
      </c>
      <c r="BE196" s="158">
        <f t="shared" si="39"/>
        <v>0</v>
      </c>
      <c r="BF196" s="158">
        <f t="shared" si="40"/>
        <v>0</v>
      </c>
      <c r="BG196" s="158">
        <f t="shared" si="41"/>
        <v>0</v>
      </c>
      <c r="BH196" s="158">
        <f t="shared" si="42"/>
        <v>0</v>
      </c>
      <c r="BI196" s="158">
        <f t="shared" si="43"/>
        <v>0</v>
      </c>
      <c r="BJ196" s="13" t="s">
        <v>82</v>
      </c>
      <c r="BK196" s="158">
        <f t="shared" si="44"/>
        <v>0</v>
      </c>
      <c r="BL196" s="13" t="s">
        <v>167</v>
      </c>
      <c r="BM196" s="157" t="s">
        <v>1942</v>
      </c>
    </row>
    <row r="197" spans="2:65" s="1" customFormat="1" ht="24.15" customHeight="1" x14ac:dyDescent="0.2">
      <c r="B197" s="28"/>
      <c r="C197" s="146" t="s">
        <v>694</v>
      </c>
      <c r="D197" s="146" t="s">
        <v>163</v>
      </c>
      <c r="E197" s="147" t="s">
        <v>1943</v>
      </c>
      <c r="F197" s="148" t="s">
        <v>1944</v>
      </c>
      <c r="G197" s="149" t="s">
        <v>492</v>
      </c>
      <c r="H197" s="150">
        <v>1</v>
      </c>
      <c r="I197" s="151"/>
      <c r="J197" s="152">
        <f t="shared" si="35"/>
        <v>0</v>
      </c>
      <c r="K197" s="153"/>
      <c r="L197" s="28"/>
      <c r="M197" s="154" t="s">
        <v>1</v>
      </c>
      <c r="N197" s="115" t="s">
        <v>40</v>
      </c>
      <c r="P197" s="155">
        <f t="shared" si="36"/>
        <v>0</v>
      </c>
      <c r="Q197" s="155">
        <v>9.7199999999999999E-4</v>
      </c>
      <c r="R197" s="155">
        <f t="shared" si="37"/>
        <v>9.7199999999999999E-4</v>
      </c>
      <c r="S197" s="155">
        <v>4.3E-3</v>
      </c>
      <c r="T197" s="156">
        <f t="shared" si="38"/>
        <v>4.3E-3</v>
      </c>
      <c r="AR197" s="157" t="s">
        <v>167</v>
      </c>
      <c r="AT197" s="157" t="s">
        <v>163</v>
      </c>
      <c r="AU197" s="157" t="s">
        <v>84</v>
      </c>
      <c r="AY197" s="13" t="s">
        <v>160</v>
      </c>
      <c r="BE197" s="158">
        <f t="shared" si="39"/>
        <v>0</v>
      </c>
      <c r="BF197" s="158">
        <f t="shared" si="40"/>
        <v>0</v>
      </c>
      <c r="BG197" s="158">
        <f t="shared" si="41"/>
        <v>0</v>
      </c>
      <c r="BH197" s="158">
        <f t="shared" si="42"/>
        <v>0</v>
      </c>
      <c r="BI197" s="158">
        <f t="shared" si="43"/>
        <v>0</v>
      </c>
      <c r="BJ197" s="13" t="s">
        <v>82</v>
      </c>
      <c r="BK197" s="158">
        <f t="shared" si="44"/>
        <v>0</v>
      </c>
      <c r="BL197" s="13" t="s">
        <v>167</v>
      </c>
      <c r="BM197" s="157" t="s">
        <v>1945</v>
      </c>
    </row>
    <row r="198" spans="2:65" s="1" customFormat="1" ht="24.15" customHeight="1" x14ac:dyDescent="0.2">
      <c r="B198" s="28"/>
      <c r="C198" s="146" t="s">
        <v>696</v>
      </c>
      <c r="D198" s="146" t="s">
        <v>163</v>
      </c>
      <c r="E198" s="147" t="s">
        <v>1946</v>
      </c>
      <c r="F198" s="148" t="s">
        <v>1947</v>
      </c>
      <c r="G198" s="149" t="s">
        <v>492</v>
      </c>
      <c r="H198" s="150">
        <v>0.9</v>
      </c>
      <c r="I198" s="151"/>
      <c r="J198" s="152">
        <f t="shared" si="35"/>
        <v>0</v>
      </c>
      <c r="K198" s="153"/>
      <c r="L198" s="28"/>
      <c r="M198" s="154" t="s">
        <v>1</v>
      </c>
      <c r="N198" s="115" t="s">
        <v>40</v>
      </c>
      <c r="P198" s="155">
        <f t="shared" si="36"/>
        <v>0</v>
      </c>
      <c r="Q198" s="155">
        <v>1.07E-3</v>
      </c>
      <c r="R198" s="155">
        <f t="shared" si="37"/>
        <v>9.6299999999999999E-4</v>
      </c>
      <c r="S198" s="155">
        <v>2.8E-3</v>
      </c>
      <c r="T198" s="156">
        <f t="shared" si="38"/>
        <v>2.5200000000000001E-3</v>
      </c>
      <c r="AR198" s="157" t="s">
        <v>167</v>
      </c>
      <c r="AT198" s="157" t="s">
        <v>163</v>
      </c>
      <c r="AU198" s="157" t="s">
        <v>84</v>
      </c>
      <c r="AY198" s="13" t="s">
        <v>160</v>
      </c>
      <c r="BE198" s="158">
        <f t="shared" si="39"/>
        <v>0</v>
      </c>
      <c r="BF198" s="158">
        <f t="shared" si="40"/>
        <v>0</v>
      </c>
      <c r="BG198" s="158">
        <f t="shared" si="41"/>
        <v>0</v>
      </c>
      <c r="BH198" s="158">
        <f t="shared" si="42"/>
        <v>0</v>
      </c>
      <c r="BI198" s="158">
        <f t="shared" si="43"/>
        <v>0</v>
      </c>
      <c r="BJ198" s="13" t="s">
        <v>82</v>
      </c>
      <c r="BK198" s="158">
        <f t="shared" si="44"/>
        <v>0</v>
      </c>
      <c r="BL198" s="13" t="s">
        <v>167</v>
      </c>
      <c r="BM198" s="157" t="s">
        <v>1948</v>
      </c>
    </row>
    <row r="199" spans="2:65" s="1" customFormat="1" ht="24.15" customHeight="1" x14ac:dyDescent="0.2">
      <c r="B199" s="28"/>
      <c r="C199" s="146" t="s">
        <v>698</v>
      </c>
      <c r="D199" s="146" t="s">
        <v>163</v>
      </c>
      <c r="E199" s="147" t="s">
        <v>1949</v>
      </c>
      <c r="F199" s="148" t="s">
        <v>1950</v>
      </c>
      <c r="G199" s="149" t="s">
        <v>492</v>
      </c>
      <c r="H199" s="150">
        <v>1.8</v>
      </c>
      <c r="I199" s="151"/>
      <c r="J199" s="152">
        <f t="shared" si="35"/>
        <v>0</v>
      </c>
      <c r="K199" s="153"/>
      <c r="L199" s="28"/>
      <c r="M199" s="154" t="s">
        <v>1</v>
      </c>
      <c r="N199" s="115" t="s">
        <v>40</v>
      </c>
      <c r="P199" s="155">
        <f t="shared" si="36"/>
        <v>0</v>
      </c>
      <c r="Q199" s="155">
        <v>1.56E-3</v>
      </c>
      <c r="R199" s="155">
        <f t="shared" si="37"/>
        <v>2.8080000000000002E-3</v>
      </c>
      <c r="S199" s="155">
        <v>2.5000000000000001E-2</v>
      </c>
      <c r="T199" s="156">
        <f t="shared" si="38"/>
        <v>4.5000000000000005E-2</v>
      </c>
      <c r="AR199" s="157" t="s">
        <v>167</v>
      </c>
      <c r="AT199" s="157" t="s">
        <v>163</v>
      </c>
      <c r="AU199" s="157" t="s">
        <v>84</v>
      </c>
      <c r="AY199" s="13" t="s">
        <v>160</v>
      </c>
      <c r="BE199" s="158">
        <f t="shared" si="39"/>
        <v>0</v>
      </c>
      <c r="BF199" s="158">
        <f t="shared" si="40"/>
        <v>0</v>
      </c>
      <c r="BG199" s="158">
        <f t="shared" si="41"/>
        <v>0</v>
      </c>
      <c r="BH199" s="158">
        <f t="shared" si="42"/>
        <v>0</v>
      </c>
      <c r="BI199" s="158">
        <f t="shared" si="43"/>
        <v>0</v>
      </c>
      <c r="BJ199" s="13" t="s">
        <v>82</v>
      </c>
      <c r="BK199" s="158">
        <f t="shared" si="44"/>
        <v>0</v>
      </c>
      <c r="BL199" s="13" t="s">
        <v>167</v>
      </c>
      <c r="BM199" s="157" t="s">
        <v>1951</v>
      </c>
    </row>
    <row r="200" spans="2:65" s="1" customFormat="1" ht="24.15" customHeight="1" x14ac:dyDescent="0.2">
      <c r="B200" s="28"/>
      <c r="C200" s="146" t="s">
        <v>700</v>
      </c>
      <c r="D200" s="146" t="s">
        <v>163</v>
      </c>
      <c r="E200" s="147" t="s">
        <v>1952</v>
      </c>
      <c r="F200" s="148" t="s">
        <v>1953</v>
      </c>
      <c r="G200" s="149" t="s">
        <v>492</v>
      </c>
      <c r="H200" s="150">
        <v>2</v>
      </c>
      <c r="I200" s="151"/>
      <c r="J200" s="152">
        <f t="shared" si="35"/>
        <v>0</v>
      </c>
      <c r="K200" s="153"/>
      <c r="L200" s="28"/>
      <c r="M200" s="154" t="s">
        <v>1</v>
      </c>
      <c r="N200" s="115" t="s">
        <v>40</v>
      </c>
      <c r="P200" s="155">
        <f t="shared" si="36"/>
        <v>0</v>
      </c>
      <c r="Q200" s="155">
        <v>0</v>
      </c>
      <c r="R200" s="155">
        <f t="shared" si="37"/>
        <v>0</v>
      </c>
      <c r="S200" s="155">
        <v>0</v>
      </c>
      <c r="T200" s="156">
        <f t="shared" si="38"/>
        <v>0</v>
      </c>
      <c r="AR200" s="157" t="s">
        <v>167</v>
      </c>
      <c r="AT200" s="157" t="s">
        <v>163</v>
      </c>
      <c r="AU200" s="157" t="s">
        <v>84</v>
      </c>
      <c r="AY200" s="13" t="s">
        <v>160</v>
      </c>
      <c r="BE200" s="158">
        <f t="shared" si="39"/>
        <v>0</v>
      </c>
      <c r="BF200" s="158">
        <f t="shared" si="40"/>
        <v>0</v>
      </c>
      <c r="BG200" s="158">
        <f t="shared" si="41"/>
        <v>0</v>
      </c>
      <c r="BH200" s="158">
        <f t="shared" si="42"/>
        <v>0</v>
      </c>
      <c r="BI200" s="158">
        <f t="shared" si="43"/>
        <v>0</v>
      </c>
      <c r="BJ200" s="13" t="s">
        <v>82</v>
      </c>
      <c r="BK200" s="158">
        <f t="shared" si="44"/>
        <v>0</v>
      </c>
      <c r="BL200" s="13" t="s">
        <v>167</v>
      </c>
      <c r="BM200" s="157" t="s">
        <v>1954</v>
      </c>
    </row>
    <row r="201" spans="2:65" s="1" customFormat="1" ht="33" customHeight="1" x14ac:dyDescent="0.2">
      <c r="B201" s="28"/>
      <c r="C201" s="146" t="s">
        <v>702</v>
      </c>
      <c r="D201" s="146" t="s">
        <v>163</v>
      </c>
      <c r="E201" s="147" t="s">
        <v>1955</v>
      </c>
      <c r="F201" s="148" t="s">
        <v>1956</v>
      </c>
      <c r="G201" s="149" t="s">
        <v>171</v>
      </c>
      <c r="H201" s="150">
        <v>13</v>
      </c>
      <c r="I201" s="151"/>
      <c r="J201" s="152">
        <f t="shared" si="35"/>
        <v>0</v>
      </c>
      <c r="K201" s="153"/>
      <c r="L201" s="28"/>
      <c r="M201" s="154" t="s">
        <v>1</v>
      </c>
      <c r="N201" s="115" t="s">
        <v>40</v>
      </c>
      <c r="P201" s="155">
        <f t="shared" si="36"/>
        <v>0</v>
      </c>
      <c r="Q201" s="155">
        <v>0</v>
      </c>
      <c r="R201" s="155">
        <f t="shared" si="37"/>
        <v>0</v>
      </c>
      <c r="S201" s="155">
        <v>0</v>
      </c>
      <c r="T201" s="156">
        <f t="shared" si="38"/>
        <v>0</v>
      </c>
      <c r="AR201" s="157" t="s">
        <v>167</v>
      </c>
      <c r="AT201" s="157" t="s">
        <v>163</v>
      </c>
      <c r="AU201" s="157" t="s">
        <v>84</v>
      </c>
      <c r="AY201" s="13" t="s">
        <v>160</v>
      </c>
      <c r="BE201" s="158">
        <f t="shared" si="39"/>
        <v>0</v>
      </c>
      <c r="BF201" s="158">
        <f t="shared" si="40"/>
        <v>0</v>
      </c>
      <c r="BG201" s="158">
        <f t="shared" si="41"/>
        <v>0</v>
      </c>
      <c r="BH201" s="158">
        <f t="shared" si="42"/>
        <v>0</v>
      </c>
      <c r="BI201" s="158">
        <f t="shared" si="43"/>
        <v>0</v>
      </c>
      <c r="BJ201" s="13" t="s">
        <v>82</v>
      </c>
      <c r="BK201" s="158">
        <f t="shared" si="44"/>
        <v>0</v>
      </c>
      <c r="BL201" s="13" t="s">
        <v>167</v>
      </c>
      <c r="BM201" s="157" t="s">
        <v>1957</v>
      </c>
    </row>
    <row r="202" spans="2:65" s="11" customFormat="1" ht="22.75" customHeight="1" x14ac:dyDescent="0.25">
      <c r="B202" s="134"/>
      <c r="D202" s="135" t="s">
        <v>74</v>
      </c>
      <c r="E202" s="144" t="s">
        <v>272</v>
      </c>
      <c r="F202" s="144" t="s">
        <v>273</v>
      </c>
      <c r="I202" s="137"/>
      <c r="J202" s="145">
        <f>BK202</f>
        <v>0</v>
      </c>
      <c r="L202" s="134"/>
      <c r="M202" s="139"/>
      <c r="P202" s="140">
        <f>SUM(P203:P207)</f>
        <v>0</v>
      </c>
      <c r="R202" s="140">
        <f>SUM(R203:R207)</f>
        <v>0</v>
      </c>
      <c r="T202" s="141">
        <f>SUM(T203:T207)</f>
        <v>0</v>
      </c>
      <c r="AR202" s="135" t="s">
        <v>82</v>
      </c>
      <c r="AT202" s="142" t="s">
        <v>74</v>
      </c>
      <c r="AU202" s="142" t="s">
        <v>82</v>
      </c>
      <c r="AY202" s="135" t="s">
        <v>160</v>
      </c>
      <c r="BK202" s="143">
        <f>SUM(BK203:BK207)</f>
        <v>0</v>
      </c>
    </row>
    <row r="203" spans="2:65" s="1" customFormat="1" ht="24.15" customHeight="1" x14ac:dyDescent="0.2">
      <c r="B203" s="28"/>
      <c r="C203" s="146" t="s">
        <v>704</v>
      </c>
      <c r="D203" s="146" t="s">
        <v>163</v>
      </c>
      <c r="E203" s="147" t="s">
        <v>1958</v>
      </c>
      <c r="F203" s="148" t="s">
        <v>1959</v>
      </c>
      <c r="G203" s="149" t="s">
        <v>218</v>
      </c>
      <c r="H203" s="150">
        <v>8.1319999999999997</v>
      </c>
      <c r="I203" s="151"/>
      <c r="J203" s="152">
        <f>ROUND(I203*H203,2)</f>
        <v>0</v>
      </c>
      <c r="K203" s="153"/>
      <c r="L203" s="28"/>
      <c r="M203" s="154" t="s">
        <v>1</v>
      </c>
      <c r="N203" s="115" t="s">
        <v>40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167</v>
      </c>
      <c r="AT203" s="157" t="s">
        <v>163</v>
      </c>
      <c r="AU203" s="157" t="s">
        <v>84</v>
      </c>
      <c r="AY203" s="13" t="s">
        <v>160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3" t="s">
        <v>82</v>
      </c>
      <c r="BK203" s="158">
        <f>ROUND(I203*H203,2)</f>
        <v>0</v>
      </c>
      <c r="BL203" s="13" t="s">
        <v>167</v>
      </c>
      <c r="BM203" s="157" t="s">
        <v>1960</v>
      </c>
    </row>
    <row r="204" spans="2:65" s="1" customFormat="1" ht="24.15" customHeight="1" x14ac:dyDescent="0.2">
      <c r="B204" s="28"/>
      <c r="C204" s="146" t="s">
        <v>706</v>
      </c>
      <c r="D204" s="146" t="s">
        <v>163</v>
      </c>
      <c r="E204" s="147" t="s">
        <v>279</v>
      </c>
      <c r="F204" s="148" t="s">
        <v>280</v>
      </c>
      <c r="G204" s="149" t="s">
        <v>218</v>
      </c>
      <c r="H204" s="150">
        <v>8.1319999999999997</v>
      </c>
      <c r="I204" s="151"/>
      <c r="J204" s="152">
        <f>ROUND(I204*H204,2)</f>
        <v>0</v>
      </c>
      <c r="K204" s="153"/>
      <c r="L204" s="28"/>
      <c r="M204" s="154" t="s">
        <v>1</v>
      </c>
      <c r="N204" s="115" t="s">
        <v>40</v>
      </c>
      <c r="P204" s="155">
        <f>O204*H204</f>
        <v>0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AR204" s="157" t="s">
        <v>167</v>
      </c>
      <c r="AT204" s="157" t="s">
        <v>163</v>
      </c>
      <c r="AU204" s="157" t="s">
        <v>84</v>
      </c>
      <c r="AY204" s="13" t="s">
        <v>160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13" t="s">
        <v>82</v>
      </c>
      <c r="BK204" s="158">
        <f>ROUND(I204*H204,2)</f>
        <v>0</v>
      </c>
      <c r="BL204" s="13" t="s">
        <v>167</v>
      </c>
      <c r="BM204" s="157" t="s">
        <v>1961</v>
      </c>
    </row>
    <row r="205" spans="2:65" s="1" customFormat="1" ht="24.15" customHeight="1" x14ac:dyDescent="0.2">
      <c r="B205" s="28"/>
      <c r="C205" s="146" t="s">
        <v>708</v>
      </c>
      <c r="D205" s="146" t="s">
        <v>163</v>
      </c>
      <c r="E205" s="147" t="s">
        <v>283</v>
      </c>
      <c r="F205" s="148" t="s">
        <v>284</v>
      </c>
      <c r="G205" s="149" t="s">
        <v>218</v>
      </c>
      <c r="H205" s="150">
        <v>235.828</v>
      </c>
      <c r="I205" s="151"/>
      <c r="J205" s="152">
        <f>ROUND(I205*H205,2)</f>
        <v>0</v>
      </c>
      <c r="K205" s="153"/>
      <c r="L205" s="28"/>
      <c r="M205" s="154" t="s">
        <v>1</v>
      </c>
      <c r="N205" s="115" t="s">
        <v>40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167</v>
      </c>
      <c r="AT205" s="157" t="s">
        <v>163</v>
      </c>
      <c r="AU205" s="157" t="s">
        <v>84</v>
      </c>
      <c r="AY205" s="13" t="s">
        <v>160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3" t="s">
        <v>82</v>
      </c>
      <c r="BK205" s="158">
        <f>ROUND(I205*H205,2)</f>
        <v>0</v>
      </c>
      <c r="BL205" s="13" t="s">
        <v>167</v>
      </c>
      <c r="BM205" s="157" t="s">
        <v>1962</v>
      </c>
    </row>
    <row r="206" spans="2:65" s="1" customFormat="1" ht="18" x14ac:dyDescent="0.2">
      <c r="B206" s="28"/>
      <c r="D206" s="159" t="s">
        <v>176</v>
      </c>
      <c r="F206" s="160" t="s">
        <v>1963</v>
      </c>
      <c r="I206" s="119"/>
      <c r="L206" s="28"/>
      <c r="M206" s="161"/>
      <c r="T206" s="52"/>
      <c r="AT206" s="13" t="s">
        <v>176</v>
      </c>
      <c r="AU206" s="13" t="s">
        <v>84</v>
      </c>
    </row>
    <row r="207" spans="2:65" s="1" customFormat="1" ht="49" customHeight="1" x14ac:dyDescent="0.2">
      <c r="B207" s="28"/>
      <c r="C207" s="146" t="s">
        <v>710</v>
      </c>
      <c r="D207" s="146" t="s">
        <v>163</v>
      </c>
      <c r="E207" s="147" t="s">
        <v>300</v>
      </c>
      <c r="F207" s="148" t="s">
        <v>301</v>
      </c>
      <c r="G207" s="149" t="s">
        <v>218</v>
      </c>
      <c r="H207" s="150">
        <v>8.1319999999999997</v>
      </c>
      <c r="I207" s="151"/>
      <c r="J207" s="152">
        <f>ROUND(I207*H207,2)</f>
        <v>0</v>
      </c>
      <c r="K207" s="153"/>
      <c r="L207" s="28"/>
      <c r="M207" s="154" t="s">
        <v>1</v>
      </c>
      <c r="N207" s="115" t="s">
        <v>40</v>
      </c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AR207" s="157" t="s">
        <v>167</v>
      </c>
      <c r="AT207" s="157" t="s">
        <v>163</v>
      </c>
      <c r="AU207" s="157" t="s">
        <v>84</v>
      </c>
      <c r="AY207" s="13" t="s">
        <v>160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3" t="s">
        <v>82</v>
      </c>
      <c r="BK207" s="158">
        <f>ROUND(I207*H207,2)</f>
        <v>0</v>
      </c>
      <c r="BL207" s="13" t="s">
        <v>167</v>
      </c>
      <c r="BM207" s="157" t="s">
        <v>1964</v>
      </c>
    </row>
    <row r="208" spans="2:65" s="11" customFormat="1" ht="22.75" customHeight="1" x14ac:dyDescent="0.25">
      <c r="B208" s="134"/>
      <c r="D208" s="135" t="s">
        <v>74</v>
      </c>
      <c r="E208" s="144" t="s">
        <v>307</v>
      </c>
      <c r="F208" s="144" t="s">
        <v>308</v>
      </c>
      <c r="I208" s="137"/>
      <c r="J208" s="145">
        <f>BK208</f>
        <v>0</v>
      </c>
      <c r="L208" s="134"/>
      <c r="M208" s="139"/>
      <c r="P208" s="140">
        <f>P209</f>
        <v>0</v>
      </c>
      <c r="R208" s="140">
        <f>R209</f>
        <v>0</v>
      </c>
      <c r="T208" s="141">
        <f>T209</f>
        <v>0</v>
      </c>
      <c r="AR208" s="135" t="s">
        <v>82</v>
      </c>
      <c r="AT208" s="142" t="s">
        <v>74</v>
      </c>
      <c r="AU208" s="142" t="s">
        <v>82</v>
      </c>
      <c r="AY208" s="135" t="s">
        <v>160</v>
      </c>
      <c r="BK208" s="143">
        <f>BK209</f>
        <v>0</v>
      </c>
    </row>
    <row r="209" spans="2:65" s="1" customFormat="1" ht="33" customHeight="1" x14ac:dyDescent="0.2">
      <c r="B209" s="28"/>
      <c r="C209" s="146" t="s">
        <v>712</v>
      </c>
      <c r="D209" s="146" t="s">
        <v>163</v>
      </c>
      <c r="E209" s="147" t="s">
        <v>1965</v>
      </c>
      <c r="F209" s="148" t="s">
        <v>1966</v>
      </c>
      <c r="G209" s="149" t="s">
        <v>218</v>
      </c>
      <c r="H209" s="150">
        <v>42.725000000000001</v>
      </c>
      <c r="I209" s="151"/>
      <c r="J209" s="152">
        <f>ROUND(I209*H209,2)</f>
        <v>0</v>
      </c>
      <c r="K209" s="153"/>
      <c r="L209" s="28"/>
      <c r="M209" s="154" t="s">
        <v>1</v>
      </c>
      <c r="N209" s="115" t="s">
        <v>40</v>
      </c>
      <c r="P209" s="155">
        <f>O209*H209</f>
        <v>0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AR209" s="157" t="s">
        <v>167</v>
      </c>
      <c r="AT209" s="157" t="s">
        <v>163</v>
      </c>
      <c r="AU209" s="157" t="s">
        <v>84</v>
      </c>
      <c r="AY209" s="13" t="s">
        <v>160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3" t="s">
        <v>82</v>
      </c>
      <c r="BK209" s="158">
        <f>ROUND(I209*H209,2)</f>
        <v>0</v>
      </c>
      <c r="BL209" s="13" t="s">
        <v>167</v>
      </c>
      <c r="BM209" s="157" t="s">
        <v>1967</v>
      </c>
    </row>
    <row r="210" spans="2:65" s="11" customFormat="1" ht="25.9" customHeight="1" x14ac:dyDescent="0.35">
      <c r="B210" s="134"/>
      <c r="D210" s="135" t="s">
        <v>74</v>
      </c>
      <c r="E210" s="136" t="s">
        <v>313</v>
      </c>
      <c r="F210" s="136" t="s">
        <v>314</v>
      </c>
      <c r="I210" s="137"/>
      <c r="J210" s="138">
        <f>BK210</f>
        <v>0</v>
      </c>
      <c r="L210" s="134"/>
      <c r="M210" s="139"/>
      <c r="P210" s="140">
        <f>P211+P220+P237+P255</f>
        <v>0</v>
      </c>
      <c r="R210" s="140">
        <f>R211+R220+R237+R255</f>
        <v>1.8700141057799997</v>
      </c>
      <c r="T210" s="141">
        <f>T211+T220+T237+T255</f>
        <v>0</v>
      </c>
      <c r="AR210" s="135" t="s">
        <v>84</v>
      </c>
      <c r="AT210" s="142" t="s">
        <v>74</v>
      </c>
      <c r="AU210" s="142" t="s">
        <v>75</v>
      </c>
      <c r="AY210" s="135" t="s">
        <v>160</v>
      </c>
      <c r="BK210" s="143">
        <f>BK211+BK220+BK237+BK255</f>
        <v>0</v>
      </c>
    </row>
    <row r="211" spans="2:65" s="11" customFormat="1" ht="22.75" customHeight="1" x14ac:dyDescent="0.25">
      <c r="B211" s="134"/>
      <c r="D211" s="135" t="s">
        <v>74</v>
      </c>
      <c r="E211" s="144" t="s">
        <v>1968</v>
      </c>
      <c r="F211" s="144" t="s">
        <v>1969</v>
      </c>
      <c r="I211" s="137"/>
      <c r="J211" s="145">
        <f>BK211</f>
        <v>0</v>
      </c>
      <c r="L211" s="134"/>
      <c r="M211" s="139"/>
      <c r="P211" s="140">
        <f>SUM(P212:P219)</f>
        <v>0</v>
      </c>
      <c r="R211" s="140">
        <f>SUM(R212:R219)</f>
        <v>0.10043048659999998</v>
      </c>
      <c r="T211" s="141">
        <f>SUM(T212:T219)</f>
        <v>0</v>
      </c>
      <c r="AR211" s="135" t="s">
        <v>84</v>
      </c>
      <c r="AT211" s="142" t="s">
        <v>74</v>
      </c>
      <c r="AU211" s="142" t="s">
        <v>82</v>
      </c>
      <c r="AY211" s="135" t="s">
        <v>160</v>
      </c>
      <c r="BK211" s="143">
        <f>SUM(BK212:BK219)</f>
        <v>0</v>
      </c>
    </row>
    <row r="212" spans="2:65" s="1" customFormat="1" ht="16.5" customHeight="1" x14ac:dyDescent="0.2">
      <c r="B212" s="28"/>
      <c r="C212" s="146" t="s">
        <v>714</v>
      </c>
      <c r="D212" s="146" t="s">
        <v>163</v>
      </c>
      <c r="E212" s="147" t="s">
        <v>1970</v>
      </c>
      <c r="F212" s="148" t="s">
        <v>1971</v>
      </c>
      <c r="G212" s="149" t="s">
        <v>492</v>
      </c>
      <c r="H212" s="150">
        <v>24.54</v>
      </c>
      <c r="I212" s="151"/>
      <c r="J212" s="152">
        <f t="shared" ref="J212:J219" si="45">ROUND(I212*H212,2)</f>
        <v>0</v>
      </c>
      <c r="K212" s="153"/>
      <c r="L212" s="28"/>
      <c r="M212" s="154" t="s">
        <v>1</v>
      </c>
      <c r="N212" s="115" t="s">
        <v>40</v>
      </c>
      <c r="P212" s="155">
        <f t="shared" ref="P212:P219" si="46">O212*H212</f>
        <v>0</v>
      </c>
      <c r="Q212" s="155">
        <v>5.8679999999999995E-4</v>
      </c>
      <c r="R212" s="155">
        <f t="shared" ref="R212:R219" si="47">Q212*H212</f>
        <v>1.4400071999999998E-2</v>
      </c>
      <c r="S212" s="155">
        <v>0</v>
      </c>
      <c r="T212" s="156">
        <f t="shared" ref="T212:T219" si="48">S212*H212</f>
        <v>0</v>
      </c>
      <c r="AR212" s="157" t="s">
        <v>229</v>
      </c>
      <c r="AT212" s="157" t="s">
        <v>163</v>
      </c>
      <c r="AU212" s="157" t="s">
        <v>84</v>
      </c>
      <c r="AY212" s="13" t="s">
        <v>160</v>
      </c>
      <c r="BE212" s="158">
        <f t="shared" ref="BE212:BE219" si="49">IF(N212="základní",J212,0)</f>
        <v>0</v>
      </c>
      <c r="BF212" s="158">
        <f t="shared" ref="BF212:BF219" si="50">IF(N212="snížená",J212,0)</f>
        <v>0</v>
      </c>
      <c r="BG212" s="158">
        <f t="shared" ref="BG212:BG219" si="51">IF(N212="zákl. přenesená",J212,0)</f>
        <v>0</v>
      </c>
      <c r="BH212" s="158">
        <f t="shared" ref="BH212:BH219" si="52">IF(N212="sníž. přenesená",J212,0)</f>
        <v>0</v>
      </c>
      <c r="BI212" s="158">
        <f t="shared" ref="BI212:BI219" si="53">IF(N212="nulová",J212,0)</f>
        <v>0</v>
      </c>
      <c r="BJ212" s="13" t="s">
        <v>82</v>
      </c>
      <c r="BK212" s="158">
        <f t="shared" ref="BK212:BK219" si="54">ROUND(I212*H212,2)</f>
        <v>0</v>
      </c>
      <c r="BL212" s="13" t="s">
        <v>229</v>
      </c>
      <c r="BM212" s="157" t="s">
        <v>1972</v>
      </c>
    </row>
    <row r="213" spans="2:65" s="1" customFormat="1" ht="16.5" customHeight="1" x14ac:dyDescent="0.2">
      <c r="B213" s="28"/>
      <c r="C213" s="146" t="s">
        <v>716</v>
      </c>
      <c r="D213" s="146" t="s">
        <v>163</v>
      </c>
      <c r="E213" s="147" t="s">
        <v>1973</v>
      </c>
      <c r="F213" s="148" t="s">
        <v>1974</v>
      </c>
      <c r="G213" s="149" t="s">
        <v>492</v>
      </c>
      <c r="H213" s="150">
        <v>30.96</v>
      </c>
      <c r="I213" s="151"/>
      <c r="J213" s="152">
        <f t="shared" si="45"/>
        <v>0</v>
      </c>
      <c r="K213" s="153"/>
      <c r="L213" s="28"/>
      <c r="M213" s="154" t="s">
        <v>1</v>
      </c>
      <c r="N213" s="115" t="s">
        <v>40</v>
      </c>
      <c r="P213" s="155">
        <f t="shared" si="46"/>
        <v>0</v>
      </c>
      <c r="Q213" s="155">
        <v>2.0098999999999998E-3</v>
      </c>
      <c r="R213" s="155">
        <f t="shared" si="47"/>
        <v>6.2226503999999995E-2</v>
      </c>
      <c r="S213" s="155">
        <v>0</v>
      </c>
      <c r="T213" s="156">
        <f t="shared" si="48"/>
        <v>0</v>
      </c>
      <c r="AR213" s="157" t="s">
        <v>229</v>
      </c>
      <c r="AT213" s="157" t="s">
        <v>163</v>
      </c>
      <c r="AU213" s="157" t="s">
        <v>84</v>
      </c>
      <c r="AY213" s="13" t="s">
        <v>160</v>
      </c>
      <c r="BE213" s="158">
        <f t="shared" si="49"/>
        <v>0</v>
      </c>
      <c r="BF213" s="158">
        <f t="shared" si="50"/>
        <v>0</v>
      </c>
      <c r="BG213" s="158">
        <f t="shared" si="51"/>
        <v>0</v>
      </c>
      <c r="BH213" s="158">
        <f t="shared" si="52"/>
        <v>0</v>
      </c>
      <c r="BI213" s="158">
        <f t="shared" si="53"/>
        <v>0</v>
      </c>
      <c r="BJ213" s="13" t="s">
        <v>82</v>
      </c>
      <c r="BK213" s="158">
        <f t="shared" si="54"/>
        <v>0</v>
      </c>
      <c r="BL213" s="13" t="s">
        <v>229</v>
      </c>
      <c r="BM213" s="157" t="s">
        <v>1975</v>
      </c>
    </row>
    <row r="214" spans="2:65" s="1" customFormat="1" ht="16.5" customHeight="1" x14ac:dyDescent="0.2">
      <c r="B214" s="28"/>
      <c r="C214" s="146" t="s">
        <v>718</v>
      </c>
      <c r="D214" s="146" t="s">
        <v>163</v>
      </c>
      <c r="E214" s="147" t="s">
        <v>1976</v>
      </c>
      <c r="F214" s="148" t="s">
        <v>1977</v>
      </c>
      <c r="G214" s="149" t="s">
        <v>492</v>
      </c>
      <c r="H214" s="150">
        <v>29.545999999999999</v>
      </c>
      <c r="I214" s="151"/>
      <c r="J214" s="152">
        <f t="shared" si="45"/>
        <v>0</v>
      </c>
      <c r="K214" s="153"/>
      <c r="L214" s="28"/>
      <c r="M214" s="154" t="s">
        <v>1</v>
      </c>
      <c r="N214" s="115" t="s">
        <v>40</v>
      </c>
      <c r="P214" s="155">
        <f t="shared" si="46"/>
        <v>0</v>
      </c>
      <c r="Q214" s="155">
        <v>4.7649999999999998E-4</v>
      </c>
      <c r="R214" s="155">
        <f t="shared" si="47"/>
        <v>1.4078668999999999E-2</v>
      </c>
      <c r="S214" s="155">
        <v>0</v>
      </c>
      <c r="T214" s="156">
        <f t="shared" si="48"/>
        <v>0</v>
      </c>
      <c r="AR214" s="157" t="s">
        <v>229</v>
      </c>
      <c r="AT214" s="157" t="s">
        <v>163</v>
      </c>
      <c r="AU214" s="157" t="s">
        <v>84</v>
      </c>
      <c r="AY214" s="13" t="s">
        <v>160</v>
      </c>
      <c r="BE214" s="158">
        <f t="shared" si="49"/>
        <v>0</v>
      </c>
      <c r="BF214" s="158">
        <f t="shared" si="50"/>
        <v>0</v>
      </c>
      <c r="BG214" s="158">
        <f t="shared" si="51"/>
        <v>0</v>
      </c>
      <c r="BH214" s="158">
        <f t="shared" si="52"/>
        <v>0</v>
      </c>
      <c r="BI214" s="158">
        <f t="shared" si="53"/>
        <v>0</v>
      </c>
      <c r="BJ214" s="13" t="s">
        <v>82</v>
      </c>
      <c r="BK214" s="158">
        <f t="shared" si="54"/>
        <v>0</v>
      </c>
      <c r="BL214" s="13" t="s">
        <v>229</v>
      </c>
      <c r="BM214" s="157" t="s">
        <v>1978</v>
      </c>
    </row>
    <row r="215" spans="2:65" s="1" customFormat="1" ht="16.5" customHeight="1" x14ac:dyDescent="0.2">
      <c r="B215" s="28"/>
      <c r="C215" s="146" t="s">
        <v>720</v>
      </c>
      <c r="D215" s="146" t="s">
        <v>163</v>
      </c>
      <c r="E215" s="147" t="s">
        <v>1979</v>
      </c>
      <c r="F215" s="148" t="s">
        <v>1980</v>
      </c>
      <c r="G215" s="149" t="s">
        <v>492</v>
      </c>
      <c r="H215" s="150">
        <v>3.048</v>
      </c>
      <c r="I215" s="151"/>
      <c r="J215" s="152">
        <f t="shared" si="45"/>
        <v>0</v>
      </c>
      <c r="K215" s="153"/>
      <c r="L215" s="28"/>
      <c r="M215" s="154" t="s">
        <v>1</v>
      </c>
      <c r="N215" s="115" t="s">
        <v>40</v>
      </c>
      <c r="P215" s="155">
        <f t="shared" si="46"/>
        <v>0</v>
      </c>
      <c r="Q215" s="155">
        <v>7.092E-4</v>
      </c>
      <c r="R215" s="155">
        <f t="shared" si="47"/>
        <v>2.1616415999999999E-3</v>
      </c>
      <c r="S215" s="155">
        <v>0</v>
      </c>
      <c r="T215" s="156">
        <f t="shared" si="48"/>
        <v>0</v>
      </c>
      <c r="AR215" s="157" t="s">
        <v>229</v>
      </c>
      <c r="AT215" s="157" t="s">
        <v>163</v>
      </c>
      <c r="AU215" s="157" t="s">
        <v>84</v>
      </c>
      <c r="AY215" s="13" t="s">
        <v>160</v>
      </c>
      <c r="BE215" s="158">
        <f t="shared" si="49"/>
        <v>0</v>
      </c>
      <c r="BF215" s="158">
        <f t="shared" si="50"/>
        <v>0</v>
      </c>
      <c r="BG215" s="158">
        <f t="shared" si="51"/>
        <v>0</v>
      </c>
      <c r="BH215" s="158">
        <f t="shared" si="52"/>
        <v>0</v>
      </c>
      <c r="BI215" s="158">
        <f t="shared" si="53"/>
        <v>0</v>
      </c>
      <c r="BJ215" s="13" t="s">
        <v>82</v>
      </c>
      <c r="BK215" s="158">
        <f t="shared" si="54"/>
        <v>0</v>
      </c>
      <c r="BL215" s="13" t="s">
        <v>229</v>
      </c>
      <c r="BM215" s="157" t="s">
        <v>1981</v>
      </c>
    </row>
    <row r="216" spans="2:65" s="1" customFormat="1" ht="16.5" customHeight="1" x14ac:dyDescent="0.2">
      <c r="B216" s="28"/>
      <c r="C216" s="146" t="s">
        <v>722</v>
      </c>
      <c r="D216" s="146" t="s">
        <v>163</v>
      </c>
      <c r="E216" s="147" t="s">
        <v>1982</v>
      </c>
      <c r="F216" s="148" t="s">
        <v>1983</v>
      </c>
      <c r="G216" s="149" t="s">
        <v>492</v>
      </c>
      <c r="H216" s="150">
        <v>3</v>
      </c>
      <c r="I216" s="151"/>
      <c r="J216" s="152">
        <f t="shared" si="45"/>
        <v>0</v>
      </c>
      <c r="K216" s="153"/>
      <c r="L216" s="28"/>
      <c r="M216" s="154" t="s">
        <v>1</v>
      </c>
      <c r="N216" s="115" t="s">
        <v>40</v>
      </c>
      <c r="P216" s="155">
        <f t="shared" si="46"/>
        <v>0</v>
      </c>
      <c r="Q216" s="155">
        <v>2.2361999999999998E-3</v>
      </c>
      <c r="R216" s="155">
        <f t="shared" si="47"/>
        <v>6.7085999999999995E-3</v>
      </c>
      <c r="S216" s="155">
        <v>0</v>
      </c>
      <c r="T216" s="156">
        <f t="shared" si="48"/>
        <v>0</v>
      </c>
      <c r="AR216" s="157" t="s">
        <v>229</v>
      </c>
      <c r="AT216" s="157" t="s">
        <v>163</v>
      </c>
      <c r="AU216" s="157" t="s">
        <v>84</v>
      </c>
      <c r="AY216" s="13" t="s">
        <v>160</v>
      </c>
      <c r="BE216" s="158">
        <f t="shared" si="49"/>
        <v>0</v>
      </c>
      <c r="BF216" s="158">
        <f t="shared" si="50"/>
        <v>0</v>
      </c>
      <c r="BG216" s="158">
        <f t="shared" si="51"/>
        <v>0</v>
      </c>
      <c r="BH216" s="158">
        <f t="shared" si="52"/>
        <v>0</v>
      </c>
      <c r="BI216" s="158">
        <f t="shared" si="53"/>
        <v>0</v>
      </c>
      <c r="BJ216" s="13" t="s">
        <v>82</v>
      </c>
      <c r="BK216" s="158">
        <f t="shared" si="54"/>
        <v>0</v>
      </c>
      <c r="BL216" s="13" t="s">
        <v>229</v>
      </c>
      <c r="BM216" s="157" t="s">
        <v>1984</v>
      </c>
    </row>
    <row r="217" spans="2:65" s="1" customFormat="1" ht="16.5" customHeight="1" x14ac:dyDescent="0.2">
      <c r="B217" s="28"/>
      <c r="C217" s="146" t="s">
        <v>724</v>
      </c>
      <c r="D217" s="146" t="s">
        <v>163</v>
      </c>
      <c r="E217" s="147" t="s">
        <v>1985</v>
      </c>
      <c r="F217" s="148" t="s">
        <v>1986</v>
      </c>
      <c r="G217" s="149" t="s">
        <v>166</v>
      </c>
      <c r="H217" s="150">
        <v>3</v>
      </c>
      <c r="I217" s="151"/>
      <c r="J217" s="152">
        <f t="shared" si="45"/>
        <v>0</v>
      </c>
      <c r="K217" s="153"/>
      <c r="L217" s="28"/>
      <c r="M217" s="154" t="s">
        <v>1</v>
      </c>
      <c r="N217" s="115" t="s">
        <v>40</v>
      </c>
      <c r="P217" s="155">
        <f t="shared" si="46"/>
        <v>0</v>
      </c>
      <c r="Q217" s="155">
        <v>2.8499999999999999E-4</v>
      </c>
      <c r="R217" s="155">
        <f t="shared" si="47"/>
        <v>8.5499999999999997E-4</v>
      </c>
      <c r="S217" s="155">
        <v>0</v>
      </c>
      <c r="T217" s="156">
        <f t="shared" si="48"/>
        <v>0</v>
      </c>
      <c r="AR217" s="157" t="s">
        <v>229</v>
      </c>
      <c r="AT217" s="157" t="s">
        <v>163</v>
      </c>
      <c r="AU217" s="157" t="s">
        <v>84</v>
      </c>
      <c r="AY217" s="13" t="s">
        <v>160</v>
      </c>
      <c r="BE217" s="158">
        <f t="shared" si="49"/>
        <v>0</v>
      </c>
      <c r="BF217" s="158">
        <f t="shared" si="50"/>
        <v>0</v>
      </c>
      <c r="BG217" s="158">
        <f t="shared" si="51"/>
        <v>0</v>
      </c>
      <c r="BH217" s="158">
        <f t="shared" si="52"/>
        <v>0</v>
      </c>
      <c r="BI217" s="158">
        <f t="shared" si="53"/>
        <v>0</v>
      </c>
      <c r="BJ217" s="13" t="s">
        <v>82</v>
      </c>
      <c r="BK217" s="158">
        <f t="shared" si="54"/>
        <v>0</v>
      </c>
      <c r="BL217" s="13" t="s">
        <v>229</v>
      </c>
      <c r="BM217" s="157" t="s">
        <v>1987</v>
      </c>
    </row>
    <row r="218" spans="2:65" s="1" customFormat="1" ht="21.75" customHeight="1" x14ac:dyDescent="0.2">
      <c r="B218" s="28"/>
      <c r="C218" s="146" t="s">
        <v>726</v>
      </c>
      <c r="D218" s="146" t="s">
        <v>163</v>
      </c>
      <c r="E218" s="147" t="s">
        <v>1988</v>
      </c>
      <c r="F218" s="148" t="s">
        <v>1989</v>
      </c>
      <c r="G218" s="149" t="s">
        <v>492</v>
      </c>
      <c r="H218" s="150">
        <v>91.093999999999994</v>
      </c>
      <c r="I218" s="151"/>
      <c r="J218" s="152">
        <f t="shared" si="45"/>
        <v>0</v>
      </c>
      <c r="K218" s="153"/>
      <c r="L218" s="28"/>
      <c r="M218" s="154" t="s">
        <v>1</v>
      </c>
      <c r="N218" s="115" t="s">
        <v>40</v>
      </c>
      <c r="P218" s="155">
        <f t="shared" si="46"/>
        <v>0</v>
      </c>
      <c r="Q218" s="155">
        <v>0</v>
      </c>
      <c r="R218" s="155">
        <f t="shared" si="47"/>
        <v>0</v>
      </c>
      <c r="S218" s="155">
        <v>0</v>
      </c>
      <c r="T218" s="156">
        <f t="shared" si="48"/>
        <v>0</v>
      </c>
      <c r="AR218" s="157" t="s">
        <v>229</v>
      </c>
      <c r="AT218" s="157" t="s">
        <v>163</v>
      </c>
      <c r="AU218" s="157" t="s">
        <v>84</v>
      </c>
      <c r="AY218" s="13" t="s">
        <v>160</v>
      </c>
      <c r="BE218" s="158">
        <f t="shared" si="49"/>
        <v>0</v>
      </c>
      <c r="BF218" s="158">
        <f t="shared" si="50"/>
        <v>0</v>
      </c>
      <c r="BG218" s="158">
        <f t="shared" si="51"/>
        <v>0</v>
      </c>
      <c r="BH218" s="158">
        <f t="shared" si="52"/>
        <v>0</v>
      </c>
      <c r="BI218" s="158">
        <f t="shared" si="53"/>
        <v>0</v>
      </c>
      <c r="BJ218" s="13" t="s">
        <v>82</v>
      </c>
      <c r="BK218" s="158">
        <f t="shared" si="54"/>
        <v>0</v>
      </c>
      <c r="BL218" s="13" t="s">
        <v>229</v>
      </c>
      <c r="BM218" s="157" t="s">
        <v>1990</v>
      </c>
    </row>
    <row r="219" spans="2:65" s="1" customFormat="1" ht="24.15" customHeight="1" x14ac:dyDescent="0.2">
      <c r="B219" s="28"/>
      <c r="C219" s="146" t="s">
        <v>728</v>
      </c>
      <c r="D219" s="146" t="s">
        <v>163</v>
      </c>
      <c r="E219" s="147" t="s">
        <v>1991</v>
      </c>
      <c r="F219" s="148" t="s">
        <v>1992</v>
      </c>
      <c r="G219" s="149" t="s">
        <v>218</v>
      </c>
      <c r="H219" s="150">
        <v>0.1</v>
      </c>
      <c r="I219" s="151"/>
      <c r="J219" s="152">
        <f t="shared" si="45"/>
        <v>0</v>
      </c>
      <c r="K219" s="153"/>
      <c r="L219" s="28"/>
      <c r="M219" s="154" t="s">
        <v>1</v>
      </c>
      <c r="N219" s="115" t="s">
        <v>40</v>
      </c>
      <c r="P219" s="155">
        <f t="shared" si="46"/>
        <v>0</v>
      </c>
      <c r="Q219" s="155">
        <v>0</v>
      </c>
      <c r="R219" s="155">
        <f t="shared" si="47"/>
        <v>0</v>
      </c>
      <c r="S219" s="155">
        <v>0</v>
      </c>
      <c r="T219" s="156">
        <f t="shared" si="48"/>
        <v>0</v>
      </c>
      <c r="AR219" s="157" t="s">
        <v>229</v>
      </c>
      <c r="AT219" s="157" t="s">
        <v>163</v>
      </c>
      <c r="AU219" s="157" t="s">
        <v>84</v>
      </c>
      <c r="AY219" s="13" t="s">
        <v>160</v>
      </c>
      <c r="BE219" s="158">
        <f t="shared" si="49"/>
        <v>0</v>
      </c>
      <c r="BF219" s="158">
        <f t="shared" si="50"/>
        <v>0</v>
      </c>
      <c r="BG219" s="158">
        <f t="shared" si="51"/>
        <v>0</v>
      </c>
      <c r="BH219" s="158">
        <f t="shared" si="52"/>
        <v>0</v>
      </c>
      <c r="BI219" s="158">
        <f t="shared" si="53"/>
        <v>0</v>
      </c>
      <c r="BJ219" s="13" t="s">
        <v>82</v>
      </c>
      <c r="BK219" s="158">
        <f t="shared" si="54"/>
        <v>0</v>
      </c>
      <c r="BL219" s="13" t="s">
        <v>229</v>
      </c>
      <c r="BM219" s="157" t="s">
        <v>1993</v>
      </c>
    </row>
    <row r="220" spans="2:65" s="11" customFormat="1" ht="22.75" customHeight="1" x14ac:dyDescent="0.25">
      <c r="B220" s="134"/>
      <c r="D220" s="135" t="s">
        <v>74</v>
      </c>
      <c r="E220" s="144" t="s">
        <v>1994</v>
      </c>
      <c r="F220" s="144" t="s">
        <v>1995</v>
      </c>
      <c r="I220" s="137"/>
      <c r="J220" s="145">
        <f>BK220</f>
        <v>0</v>
      </c>
      <c r="L220" s="134"/>
      <c r="M220" s="139"/>
      <c r="P220" s="140">
        <f>SUM(P221:P236)</f>
        <v>0</v>
      </c>
      <c r="R220" s="140">
        <f>SUM(R221:R236)</f>
        <v>0.58519648408000002</v>
      </c>
      <c r="T220" s="141">
        <f>SUM(T221:T236)</f>
        <v>0</v>
      </c>
      <c r="AR220" s="135" t="s">
        <v>84</v>
      </c>
      <c r="AT220" s="142" t="s">
        <v>74</v>
      </c>
      <c r="AU220" s="142" t="s">
        <v>82</v>
      </c>
      <c r="AY220" s="135" t="s">
        <v>160</v>
      </c>
      <c r="BK220" s="143">
        <f>SUM(BK221:BK236)</f>
        <v>0</v>
      </c>
    </row>
    <row r="221" spans="2:65" s="1" customFormat="1" ht="24.15" customHeight="1" x14ac:dyDescent="0.2">
      <c r="B221" s="28"/>
      <c r="C221" s="146" t="s">
        <v>730</v>
      </c>
      <c r="D221" s="146" t="s">
        <v>163</v>
      </c>
      <c r="E221" s="147" t="s">
        <v>1996</v>
      </c>
      <c r="F221" s="148" t="s">
        <v>1997</v>
      </c>
      <c r="G221" s="149" t="s">
        <v>492</v>
      </c>
      <c r="H221" s="150">
        <v>19.271999999999998</v>
      </c>
      <c r="I221" s="151"/>
      <c r="J221" s="152">
        <f t="shared" ref="J221:J236" si="55">ROUND(I221*H221,2)</f>
        <v>0</v>
      </c>
      <c r="K221" s="153"/>
      <c r="L221" s="28"/>
      <c r="M221" s="154" t="s">
        <v>1</v>
      </c>
      <c r="N221" s="115" t="s">
        <v>40</v>
      </c>
      <c r="P221" s="155">
        <f t="shared" ref="P221:P236" si="56">O221*H221</f>
        <v>0</v>
      </c>
      <c r="Q221" s="155">
        <v>1.36539E-3</v>
      </c>
      <c r="R221" s="155">
        <f t="shared" ref="R221:R236" si="57">Q221*H221</f>
        <v>2.6313796079999997E-2</v>
      </c>
      <c r="S221" s="155">
        <v>0</v>
      </c>
      <c r="T221" s="156">
        <f t="shared" ref="T221:T236" si="58">S221*H221</f>
        <v>0</v>
      </c>
      <c r="AR221" s="157" t="s">
        <v>229</v>
      </c>
      <c r="AT221" s="157" t="s">
        <v>163</v>
      </c>
      <c r="AU221" s="157" t="s">
        <v>84</v>
      </c>
      <c r="AY221" s="13" t="s">
        <v>160</v>
      </c>
      <c r="BE221" s="158">
        <f t="shared" ref="BE221:BE236" si="59">IF(N221="základní",J221,0)</f>
        <v>0</v>
      </c>
      <c r="BF221" s="158">
        <f t="shared" ref="BF221:BF236" si="60">IF(N221="snížená",J221,0)</f>
        <v>0</v>
      </c>
      <c r="BG221" s="158">
        <f t="shared" ref="BG221:BG236" si="61">IF(N221="zákl. přenesená",J221,0)</f>
        <v>0</v>
      </c>
      <c r="BH221" s="158">
        <f t="shared" ref="BH221:BH236" si="62">IF(N221="sníž. přenesená",J221,0)</f>
        <v>0</v>
      </c>
      <c r="BI221" s="158">
        <f t="shared" ref="BI221:BI236" si="63">IF(N221="nulová",J221,0)</f>
        <v>0</v>
      </c>
      <c r="BJ221" s="13" t="s">
        <v>82</v>
      </c>
      <c r="BK221" s="158">
        <f t="shared" ref="BK221:BK236" si="64">ROUND(I221*H221,2)</f>
        <v>0</v>
      </c>
      <c r="BL221" s="13" t="s">
        <v>229</v>
      </c>
      <c r="BM221" s="157" t="s">
        <v>1998</v>
      </c>
    </row>
    <row r="222" spans="2:65" s="1" customFormat="1" ht="24.15" customHeight="1" x14ac:dyDescent="0.2">
      <c r="B222" s="28"/>
      <c r="C222" s="146" t="s">
        <v>732</v>
      </c>
      <c r="D222" s="146" t="s">
        <v>163</v>
      </c>
      <c r="E222" s="147" t="s">
        <v>1999</v>
      </c>
      <c r="F222" s="148" t="s">
        <v>2000</v>
      </c>
      <c r="G222" s="149" t="s">
        <v>492</v>
      </c>
      <c r="H222" s="150">
        <v>304.15199999999999</v>
      </c>
      <c r="I222" s="151"/>
      <c r="J222" s="152">
        <f t="shared" si="55"/>
        <v>0</v>
      </c>
      <c r="K222" s="153"/>
      <c r="L222" s="28"/>
      <c r="M222" s="154" t="s">
        <v>1</v>
      </c>
      <c r="N222" s="115" t="s">
        <v>40</v>
      </c>
      <c r="P222" s="155">
        <f t="shared" si="56"/>
        <v>0</v>
      </c>
      <c r="Q222" s="155">
        <v>1.4411999999999999E-3</v>
      </c>
      <c r="R222" s="155">
        <f t="shared" si="57"/>
        <v>0.43834386239999995</v>
      </c>
      <c r="S222" s="155">
        <v>0</v>
      </c>
      <c r="T222" s="156">
        <f t="shared" si="58"/>
        <v>0</v>
      </c>
      <c r="AR222" s="157" t="s">
        <v>229</v>
      </c>
      <c r="AT222" s="157" t="s">
        <v>163</v>
      </c>
      <c r="AU222" s="157" t="s">
        <v>84</v>
      </c>
      <c r="AY222" s="13" t="s">
        <v>160</v>
      </c>
      <c r="BE222" s="158">
        <f t="shared" si="59"/>
        <v>0</v>
      </c>
      <c r="BF222" s="158">
        <f t="shared" si="60"/>
        <v>0</v>
      </c>
      <c r="BG222" s="158">
        <f t="shared" si="61"/>
        <v>0</v>
      </c>
      <c r="BH222" s="158">
        <f t="shared" si="62"/>
        <v>0</v>
      </c>
      <c r="BI222" s="158">
        <f t="shared" si="63"/>
        <v>0</v>
      </c>
      <c r="BJ222" s="13" t="s">
        <v>82</v>
      </c>
      <c r="BK222" s="158">
        <f t="shared" si="64"/>
        <v>0</v>
      </c>
      <c r="BL222" s="13" t="s">
        <v>229</v>
      </c>
      <c r="BM222" s="157" t="s">
        <v>2001</v>
      </c>
    </row>
    <row r="223" spans="2:65" s="1" customFormat="1" ht="37.75" customHeight="1" x14ac:dyDescent="0.2">
      <c r="B223" s="28"/>
      <c r="C223" s="146" t="s">
        <v>734</v>
      </c>
      <c r="D223" s="146" t="s">
        <v>163</v>
      </c>
      <c r="E223" s="147" t="s">
        <v>2002</v>
      </c>
      <c r="F223" s="148" t="s">
        <v>2003</v>
      </c>
      <c r="G223" s="149" t="s">
        <v>492</v>
      </c>
      <c r="H223" s="150">
        <v>188.292</v>
      </c>
      <c r="I223" s="151"/>
      <c r="J223" s="152">
        <f t="shared" si="55"/>
        <v>0</v>
      </c>
      <c r="K223" s="153"/>
      <c r="L223" s="28"/>
      <c r="M223" s="154" t="s">
        <v>1</v>
      </c>
      <c r="N223" s="115" t="s">
        <v>40</v>
      </c>
      <c r="P223" s="155">
        <f t="shared" si="56"/>
        <v>0</v>
      </c>
      <c r="Q223" s="155">
        <v>6.7399999999999998E-5</v>
      </c>
      <c r="R223" s="155">
        <f t="shared" si="57"/>
        <v>1.26908808E-2</v>
      </c>
      <c r="S223" s="155">
        <v>0</v>
      </c>
      <c r="T223" s="156">
        <f t="shared" si="58"/>
        <v>0</v>
      </c>
      <c r="AR223" s="157" t="s">
        <v>229</v>
      </c>
      <c r="AT223" s="157" t="s">
        <v>163</v>
      </c>
      <c r="AU223" s="157" t="s">
        <v>84</v>
      </c>
      <c r="AY223" s="13" t="s">
        <v>160</v>
      </c>
      <c r="BE223" s="158">
        <f t="shared" si="59"/>
        <v>0</v>
      </c>
      <c r="BF223" s="158">
        <f t="shared" si="60"/>
        <v>0</v>
      </c>
      <c r="BG223" s="158">
        <f t="shared" si="61"/>
        <v>0</v>
      </c>
      <c r="BH223" s="158">
        <f t="shared" si="62"/>
        <v>0</v>
      </c>
      <c r="BI223" s="158">
        <f t="shared" si="63"/>
        <v>0</v>
      </c>
      <c r="BJ223" s="13" t="s">
        <v>82</v>
      </c>
      <c r="BK223" s="158">
        <f t="shared" si="64"/>
        <v>0</v>
      </c>
      <c r="BL223" s="13" t="s">
        <v>229</v>
      </c>
      <c r="BM223" s="157" t="s">
        <v>2004</v>
      </c>
    </row>
    <row r="224" spans="2:65" s="1" customFormat="1" ht="37.75" customHeight="1" x14ac:dyDescent="0.2">
      <c r="B224" s="28"/>
      <c r="C224" s="146" t="s">
        <v>736</v>
      </c>
      <c r="D224" s="146" t="s">
        <v>163</v>
      </c>
      <c r="E224" s="147" t="s">
        <v>2005</v>
      </c>
      <c r="F224" s="148" t="s">
        <v>2006</v>
      </c>
      <c r="G224" s="149" t="s">
        <v>492</v>
      </c>
      <c r="H224" s="150">
        <v>115.86</v>
      </c>
      <c r="I224" s="151"/>
      <c r="J224" s="152">
        <f t="shared" si="55"/>
        <v>0</v>
      </c>
      <c r="K224" s="153"/>
      <c r="L224" s="28"/>
      <c r="M224" s="154" t="s">
        <v>1</v>
      </c>
      <c r="N224" s="115" t="s">
        <v>40</v>
      </c>
      <c r="P224" s="155">
        <f t="shared" si="56"/>
        <v>0</v>
      </c>
      <c r="Q224" s="155">
        <v>2.4078000000000001E-4</v>
      </c>
      <c r="R224" s="155">
        <f t="shared" si="57"/>
        <v>2.7896770800000002E-2</v>
      </c>
      <c r="S224" s="155">
        <v>0</v>
      </c>
      <c r="T224" s="156">
        <f t="shared" si="58"/>
        <v>0</v>
      </c>
      <c r="AR224" s="157" t="s">
        <v>229</v>
      </c>
      <c r="AT224" s="157" t="s">
        <v>163</v>
      </c>
      <c r="AU224" s="157" t="s">
        <v>84</v>
      </c>
      <c r="AY224" s="13" t="s">
        <v>160</v>
      </c>
      <c r="BE224" s="158">
        <f t="shared" si="59"/>
        <v>0</v>
      </c>
      <c r="BF224" s="158">
        <f t="shared" si="60"/>
        <v>0</v>
      </c>
      <c r="BG224" s="158">
        <f t="shared" si="61"/>
        <v>0</v>
      </c>
      <c r="BH224" s="158">
        <f t="shared" si="62"/>
        <v>0</v>
      </c>
      <c r="BI224" s="158">
        <f t="shared" si="63"/>
        <v>0</v>
      </c>
      <c r="BJ224" s="13" t="s">
        <v>82</v>
      </c>
      <c r="BK224" s="158">
        <f t="shared" si="64"/>
        <v>0</v>
      </c>
      <c r="BL224" s="13" t="s">
        <v>229</v>
      </c>
      <c r="BM224" s="157" t="s">
        <v>2007</v>
      </c>
    </row>
    <row r="225" spans="2:65" s="1" customFormat="1" ht="24.15" customHeight="1" x14ac:dyDescent="0.2">
      <c r="B225" s="28"/>
      <c r="C225" s="146" t="s">
        <v>375</v>
      </c>
      <c r="D225" s="146" t="s">
        <v>163</v>
      </c>
      <c r="E225" s="147" t="s">
        <v>2008</v>
      </c>
      <c r="F225" s="148" t="s">
        <v>2009</v>
      </c>
      <c r="G225" s="149" t="s">
        <v>166</v>
      </c>
      <c r="H225" s="150">
        <v>5</v>
      </c>
      <c r="I225" s="151"/>
      <c r="J225" s="152">
        <f t="shared" si="55"/>
        <v>0</v>
      </c>
      <c r="K225" s="153"/>
      <c r="L225" s="28"/>
      <c r="M225" s="154" t="s">
        <v>1</v>
      </c>
      <c r="N225" s="115" t="s">
        <v>40</v>
      </c>
      <c r="P225" s="155">
        <f t="shared" si="56"/>
        <v>0</v>
      </c>
      <c r="Q225" s="155">
        <v>5.1957000000000001E-4</v>
      </c>
      <c r="R225" s="155">
        <f t="shared" si="57"/>
        <v>2.5978500000000001E-3</v>
      </c>
      <c r="S225" s="155">
        <v>0</v>
      </c>
      <c r="T225" s="156">
        <f t="shared" si="58"/>
        <v>0</v>
      </c>
      <c r="AR225" s="157" t="s">
        <v>229</v>
      </c>
      <c r="AT225" s="157" t="s">
        <v>163</v>
      </c>
      <c r="AU225" s="157" t="s">
        <v>84</v>
      </c>
      <c r="AY225" s="13" t="s">
        <v>160</v>
      </c>
      <c r="BE225" s="158">
        <f t="shared" si="59"/>
        <v>0</v>
      </c>
      <c r="BF225" s="158">
        <f t="shared" si="60"/>
        <v>0</v>
      </c>
      <c r="BG225" s="158">
        <f t="shared" si="61"/>
        <v>0</v>
      </c>
      <c r="BH225" s="158">
        <f t="shared" si="62"/>
        <v>0</v>
      </c>
      <c r="BI225" s="158">
        <f t="shared" si="63"/>
        <v>0</v>
      </c>
      <c r="BJ225" s="13" t="s">
        <v>82</v>
      </c>
      <c r="BK225" s="158">
        <f t="shared" si="64"/>
        <v>0</v>
      </c>
      <c r="BL225" s="13" t="s">
        <v>229</v>
      </c>
      <c r="BM225" s="157" t="s">
        <v>2010</v>
      </c>
    </row>
    <row r="226" spans="2:65" s="1" customFormat="1" ht="16.5" customHeight="1" x14ac:dyDescent="0.2">
      <c r="B226" s="28"/>
      <c r="C226" s="146" t="s">
        <v>379</v>
      </c>
      <c r="D226" s="146" t="s">
        <v>163</v>
      </c>
      <c r="E226" s="147" t="s">
        <v>2011</v>
      </c>
      <c r="F226" s="148" t="s">
        <v>2012</v>
      </c>
      <c r="G226" s="149" t="s">
        <v>166</v>
      </c>
      <c r="H226" s="150">
        <v>5</v>
      </c>
      <c r="I226" s="151"/>
      <c r="J226" s="152">
        <f t="shared" si="55"/>
        <v>0</v>
      </c>
      <c r="K226" s="153"/>
      <c r="L226" s="28"/>
      <c r="M226" s="154" t="s">
        <v>1</v>
      </c>
      <c r="N226" s="115" t="s">
        <v>40</v>
      </c>
      <c r="P226" s="155">
        <f t="shared" si="56"/>
        <v>0</v>
      </c>
      <c r="Q226" s="155">
        <v>2.8626880000000001E-4</v>
      </c>
      <c r="R226" s="155">
        <f t="shared" si="57"/>
        <v>1.431344E-3</v>
      </c>
      <c r="S226" s="155">
        <v>0</v>
      </c>
      <c r="T226" s="156">
        <f t="shared" si="58"/>
        <v>0</v>
      </c>
      <c r="AR226" s="157" t="s">
        <v>229</v>
      </c>
      <c r="AT226" s="157" t="s">
        <v>163</v>
      </c>
      <c r="AU226" s="157" t="s">
        <v>84</v>
      </c>
      <c r="AY226" s="13" t="s">
        <v>160</v>
      </c>
      <c r="BE226" s="158">
        <f t="shared" si="59"/>
        <v>0</v>
      </c>
      <c r="BF226" s="158">
        <f t="shared" si="60"/>
        <v>0</v>
      </c>
      <c r="BG226" s="158">
        <f t="shared" si="61"/>
        <v>0</v>
      </c>
      <c r="BH226" s="158">
        <f t="shared" si="62"/>
        <v>0</v>
      </c>
      <c r="BI226" s="158">
        <f t="shared" si="63"/>
        <v>0</v>
      </c>
      <c r="BJ226" s="13" t="s">
        <v>82</v>
      </c>
      <c r="BK226" s="158">
        <f t="shared" si="64"/>
        <v>0</v>
      </c>
      <c r="BL226" s="13" t="s">
        <v>229</v>
      </c>
      <c r="BM226" s="157" t="s">
        <v>2013</v>
      </c>
    </row>
    <row r="227" spans="2:65" s="1" customFormat="1" ht="21.75" customHeight="1" x14ac:dyDescent="0.2">
      <c r="B227" s="28"/>
      <c r="C227" s="146" t="s">
        <v>383</v>
      </c>
      <c r="D227" s="146" t="s">
        <v>163</v>
      </c>
      <c r="E227" s="147" t="s">
        <v>2014</v>
      </c>
      <c r="F227" s="148" t="s">
        <v>2015</v>
      </c>
      <c r="G227" s="149" t="s">
        <v>166</v>
      </c>
      <c r="H227" s="150">
        <v>10</v>
      </c>
      <c r="I227" s="151"/>
      <c r="J227" s="152">
        <f t="shared" si="55"/>
        <v>0</v>
      </c>
      <c r="K227" s="153"/>
      <c r="L227" s="28"/>
      <c r="M227" s="154" t="s">
        <v>1</v>
      </c>
      <c r="N227" s="115" t="s">
        <v>40</v>
      </c>
      <c r="P227" s="155">
        <f t="shared" si="56"/>
        <v>0</v>
      </c>
      <c r="Q227" s="155">
        <v>1.9570000000000001E-5</v>
      </c>
      <c r="R227" s="155">
        <f t="shared" si="57"/>
        <v>1.9570000000000001E-4</v>
      </c>
      <c r="S227" s="155">
        <v>0</v>
      </c>
      <c r="T227" s="156">
        <f t="shared" si="58"/>
        <v>0</v>
      </c>
      <c r="AR227" s="157" t="s">
        <v>229</v>
      </c>
      <c r="AT227" s="157" t="s">
        <v>163</v>
      </c>
      <c r="AU227" s="157" t="s">
        <v>84</v>
      </c>
      <c r="AY227" s="13" t="s">
        <v>160</v>
      </c>
      <c r="BE227" s="158">
        <f t="shared" si="59"/>
        <v>0</v>
      </c>
      <c r="BF227" s="158">
        <f t="shared" si="60"/>
        <v>0</v>
      </c>
      <c r="BG227" s="158">
        <f t="shared" si="61"/>
        <v>0</v>
      </c>
      <c r="BH227" s="158">
        <f t="shared" si="62"/>
        <v>0</v>
      </c>
      <c r="BI227" s="158">
        <f t="shared" si="63"/>
        <v>0</v>
      </c>
      <c r="BJ227" s="13" t="s">
        <v>82</v>
      </c>
      <c r="BK227" s="158">
        <f t="shared" si="64"/>
        <v>0</v>
      </c>
      <c r="BL227" s="13" t="s">
        <v>229</v>
      </c>
      <c r="BM227" s="157" t="s">
        <v>2016</v>
      </c>
    </row>
    <row r="228" spans="2:65" s="1" customFormat="1" ht="21.75" customHeight="1" x14ac:dyDescent="0.2">
      <c r="B228" s="28"/>
      <c r="C228" s="162" t="s">
        <v>403</v>
      </c>
      <c r="D228" s="162" t="s">
        <v>322</v>
      </c>
      <c r="E228" s="163" t="s">
        <v>2017</v>
      </c>
      <c r="F228" s="164" t="s">
        <v>2018</v>
      </c>
      <c r="G228" s="165" t="s">
        <v>166</v>
      </c>
      <c r="H228" s="166">
        <v>10</v>
      </c>
      <c r="I228" s="167"/>
      <c r="J228" s="168">
        <f t="shared" si="55"/>
        <v>0</v>
      </c>
      <c r="K228" s="169"/>
      <c r="L228" s="170"/>
      <c r="M228" s="171" t="s">
        <v>1</v>
      </c>
      <c r="N228" s="172" t="s">
        <v>40</v>
      </c>
      <c r="P228" s="155">
        <f t="shared" si="56"/>
        <v>0</v>
      </c>
      <c r="Q228" s="155">
        <v>4.8000000000000001E-4</v>
      </c>
      <c r="R228" s="155">
        <f t="shared" si="57"/>
        <v>4.8000000000000004E-3</v>
      </c>
      <c r="S228" s="155">
        <v>0</v>
      </c>
      <c r="T228" s="156">
        <f t="shared" si="58"/>
        <v>0</v>
      </c>
      <c r="AR228" s="157" t="s">
        <v>295</v>
      </c>
      <c r="AT228" s="157" t="s">
        <v>322</v>
      </c>
      <c r="AU228" s="157" t="s">
        <v>84</v>
      </c>
      <c r="AY228" s="13" t="s">
        <v>160</v>
      </c>
      <c r="BE228" s="158">
        <f t="shared" si="59"/>
        <v>0</v>
      </c>
      <c r="BF228" s="158">
        <f t="shared" si="60"/>
        <v>0</v>
      </c>
      <c r="BG228" s="158">
        <f t="shared" si="61"/>
        <v>0</v>
      </c>
      <c r="BH228" s="158">
        <f t="shared" si="62"/>
        <v>0</v>
      </c>
      <c r="BI228" s="158">
        <f t="shared" si="63"/>
        <v>0</v>
      </c>
      <c r="BJ228" s="13" t="s">
        <v>82</v>
      </c>
      <c r="BK228" s="158">
        <f t="shared" si="64"/>
        <v>0</v>
      </c>
      <c r="BL228" s="13" t="s">
        <v>229</v>
      </c>
      <c r="BM228" s="157" t="s">
        <v>2019</v>
      </c>
    </row>
    <row r="229" spans="2:65" s="1" customFormat="1" ht="21.75" customHeight="1" x14ac:dyDescent="0.2">
      <c r="B229" s="28"/>
      <c r="C229" s="146" t="s">
        <v>407</v>
      </c>
      <c r="D229" s="146" t="s">
        <v>163</v>
      </c>
      <c r="E229" s="147" t="s">
        <v>2020</v>
      </c>
      <c r="F229" s="148" t="s">
        <v>2021</v>
      </c>
      <c r="G229" s="149" t="s">
        <v>166</v>
      </c>
      <c r="H229" s="150">
        <v>1</v>
      </c>
      <c r="I229" s="151"/>
      <c r="J229" s="152">
        <f t="shared" si="55"/>
        <v>0</v>
      </c>
      <c r="K229" s="153"/>
      <c r="L229" s="28"/>
      <c r="M229" s="154" t="s">
        <v>1</v>
      </c>
      <c r="N229" s="115" t="s">
        <v>40</v>
      </c>
      <c r="P229" s="155">
        <f t="shared" si="56"/>
        <v>0</v>
      </c>
      <c r="Q229" s="155">
        <v>1.9570000000000001E-5</v>
      </c>
      <c r="R229" s="155">
        <f t="shared" si="57"/>
        <v>1.9570000000000001E-5</v>
      </c>
      <c r="S229" s="155">
        <v>0</v>
      </c>
      <c r="T229" s="156">
        <f t="shared" si="58"/>
        <v>0</v>
      </c>
      <c r="AR229" s="157" t="s">
        <v>229</v>
      </c>
      <c r="AT229" s="157" t="s">
        <v>163</v>
      </c>
      <c r="AU229" s="157" t="s">
        <v>84</v>
      </c>
      <c r="AY229" s="13" t="s">
        <v>160</v>
      </c>
      <c r="BE229" s="158">
        <f t="shared" si="59"/>
        <v>0</v>
      </c>
      <c r="BF229" s="158">
        <f t="shared" si="60"/>
        <v>0</v>
      </c>
      <c r="BG229" s="158">
        <f t="shared" si="61"/>
        <v>0</v>
      </c>
      <c r="BH229" s="158">
        <f t="shared" si="62"/>
        <v>0</v>
      </c>
      <c r="BI229" s="158">
        <f t="shared" si="63"/>
        <v>0</v>
      </c>
      <c r="BJ229" s="13" t="s">
        <v>82</v>
      </c>
      <c r="BK229" s="158">
        <f t="shared" si="64"/>
        <v>0</v>
      </c>
      <c r="BL229" s="13" t="s">
        <v>229</v>
      </c>
      <c r="BM229" s="157" t="s">
        <v>2022</v>
      </c>
    </row>
    <row r="230" spans="2:65" s="1" customFormat="1" ht="24.15" customHeight="1" x14ac:dyDescent="0.2">
      <c r="B230" s="28"/>
      <c r="C230" s="162" t="s">
        <v>411</v>
      </c>
      <c r="D230" s="162" t="s">
        <v>322</v>
      </c>
      <c r="E230" s="163" t="s">
        <v>2023</v>
      </c>
      <c r="F230" s="164" t="s">
        <v>2024</v>
      </c>
      <c r="G230" s="165" t="s">
        <v>166</v>
      </c>
      <c r="H230" s="166">
        <v>1</v>
      </c>
      <c r="I230" s="167"/>
      <c r="J230" s="168">
        <f t="shared" si="55"/>
        <v>0</v>
      </c>
      <c r="K230" s="169"/>
      <c r="L230" s="170"/>
      <c r="M230" s="171" t="s">
        <v>1</v>
      </c>
      <c r="N230" s="172" t="s">
        <v>40</v>
      </c>
      <c r="P230" s="155">
        <f t="shared" si="56"/>
        <v>0</v>
      </c>
      <c r="Q230" s="155">
        <v>6.8000000000000005E-4</v>
      </c>
      <c r="R230" s="155">
        <f t="shared" si="57"/>
        <v>6.8000000000000005E-4</v>
      </c>
      <c r="S230" s="155">
        <v>0</v>
      </c>
      <c r="T230" s="156">
        <f t="shared" si="58"/>
        <v>0</v>
      </c>
      <c r="AR230" s="157" t="s">
        <v>295</v>
      </c>
      <c r="AT230" s="157" t="s">
        <v>322</v>
      </c>
      <c r="AU230" s="157" t="s">
        <v>84</v>
      </c>
      <c r="AY230" s="13" t="s">
        <v>160</v>
      </c>
      <c r="BE230" s="158">
        <f t="shared" si="59"/>
        <v>0</v>
      </c>
      <c r="BF230" s="158">
        <f t="shared" si="60"/>
        <v>0</v>
      </c>
      <c r="BG230" s="158">
        <f t="shared" si="61"/>
        <v>0</v>
      </c>
      <c r="BH230" s="158">
        <f t="shared" si="62"/>
        <v>0</v>
      </c>
      <c r="BI230" s="158">
        <f t="shared" si="63"/>
        <v>0</v>
      </c>
      <c r="BJ230" s="13" t="s">
        <v>82</v>
      </c>
      <c r="BK230" s="158">
        <f t="shared" si="64"/>
        <v>0</v>
      </c>
      <c r="BL230" s="13" t="s">
        <v>229</v>
      </c>
      <c r="BM230" s="157" t="s">
        <v>2025</v>
      </c>
    </row>
    <row r="231" spans="2:65" s="1" customFormat="1" ht="33" customHeight="1" x14ac:dyDescent="0.2">
      <c r="B231" s="28"/>
      <c r="C231" s="146" t="s">
        <v>415</v>
      </c>
      <c r="D231" s="146" t="s">
        <v>163</v>
      </c>
      <c r="E231" s="147" t="s">
        <v>2026</v>
      </c>
      <c r="F231" s="148" t="s">
        <v>2027</v>
      </c>
      <c r="G231" s="149" t="s">
        <v>166</v>
      </c>
      <c r="H231" s="150">
        <v>1</v>
      </c>
      <c r="I231" s="151"/>
      <c r="J231" s="152">
        <f t="shared" si="55"/>
        <v>0</v>
      </c>
      <c r="K231" s="153"/>
      <c r="L231" s="28"/>
      <c r="M231" s="154" t="s">
        <v>1</v>
      </c>
      <c r="N231" s="115" t="s">
        <v>40</v>
      </c>
      <c r="P231" s="155">
        <f t="shared" si="56"/>
        <v>0</v>
      </c>
      <c r="Q231" s="155">
        <v>1.4748599999999999E-3</v>
      </c>
      <c r="R231" s="155">
        <f t="shared" si="57"/>
        <v>1.4748599999999999E-3</v>
      </c>
      <c r="S231" s="155">
        <v>0</v>
      </c>
      <c r="T231" s="156">
        <f t="shared" si="58"/>
        <v>0</v>
      </c>
      <c r="AR231" s="157" t="s">
        <v>229</v>
      </c>
      <c r="AT231" s="157" t="s">
        <v>163</v>
      </c>
      <c r="AU231" s="157" t="s">
        <v>84</v>
      </c>
      <c r="AY231" s="13" t="s">
        <v>160</v>
      </c>
      <c r="BE231" s="158">
        <f t="shared" si="59"/>
        <v>0</v>
      </c>
      <c r="BF231" s="158">
        <f t="shared" si="60"/>
        <v>0</v>
      </c>
      <c r="BG231" s="158">
        <f t="shared" si="61"/>
        <v>0</v>
      </c>
      <c r="BH231" s="158">
        <f t="shared" si="62"/>
        <v>0</v>
      </c>
      <c r="BI231" s="158">
        <f t="shared" si="63"/>
        <v>0</v>
      </c>
      <c r="BJ231" s="13" t="s">
        <v>82</v>
      </c>
      <c r="BK231" s="158">
        <f t="shared" si="64"/>
        <v>0</v>
      </c>
      <c r="BL231" s="13" t="s">
        <v>229</v>
      </c>
      <c r="BM231" s="157" t="s">
        <v>2028</v>
      </c>
    </row>
    <row r="232" spans="2:65" s="1" customFormat="1" ht="33" customHeight="1" x14ac:dyDescent="0.2">
      <c r="B232" s="28"/>
      <c r="C232" s="146" t="s">
        <v>419</v>
      </c>
      <c r="D232" s="146" t="s">
        <v>163</v>
      </c>
      <c r="E232" s="147" t="s">
        <v>2029</v>
      </c>
      <c r="F232" s="148" t="s">
        <v>2030</v>
      </c>
      <c r="G232" s="149" t="s">
        <v>166</v>
      </c>
      <c r="H232" s="150">
        <v>5</v>
      </c>
      <c r="I232" s="151"/>
      <c r="J232" s="152">
        <f t="shared" si="55"/>
        <v>0</v>
      </c>
      <c r="K232" s="153"/>
      <c r="L232" s="28"/>
      <c r="M232" s="154" t="s">
        <v>1</v>
      </c>
      <c r="N232" s="115" t="s">
        <v>40</v>
      </c>
      <c r="P232" s="155">
        <f t="shared" si="56"/>
        <v>0</v>
      </c>
      <c r="Q232" s="155">
        <v>1.18429E-3</v>
      </c>
      <c r="R232" s="155">
        <f t="shared" si="57"/>
        <v>5.92145E-3</v>
      </c>
      <c r="S232" s="155">
        <v>0</v>
      </c>
      <c r="T232" s="156">
        <f t="shared" si="58"/>
        <v>0</v>
      </c>
      <c r="AR232" s="157" t="s">
        <v>229</v>
      </c>
      <c r="AT232" s="157" t="s">
        <v>163</v>
      </c>
      <c r="AU232" s="157" t="s">
        <v>84</v>
      </c>
      <c r="AY232" s="13" t="s">
        <v>160</v>
      </c>
      <c r="BE232" s="158">
        <f t="shared" si="59"/>
        <v>0</v>
      </c>
      <c r="BF232" s="158">
        <f t="shared" si="60"/>
        <v>0</v>
      </c>
      <c r="BG232" s="158">
        <f t="shared" si="61"/>
        <v>0</v>
      </c>
      <c r="BH232" s="158">
        <f t="shared" si="62"/>
        <v>0</v>
      </c>
      <c r="BI232" s="158">
        <f t="shared" si="63"/>
        <v>0</v>
      </c>
      <c r="BJ232" s="13" t="s">
        <v>82</v>
      </c>
      <c r="BK232" s="158">
        <f t="shared" si="64"/>
        <v>0</v>
      </c>
      <c r="BL232" s="13" t="s">
        <v>229</v>
      </c>
      <c r="BM232" s="157" t="s">
        <v>2031</v>
      </c>
    </row>
    <row r="233" spans="2:65" s="1" customFormat="1" ht="16.5" customHeight="1" x14ac:dyDescent="0.2">
      <c r="B233" s="28"/>
      <c r="C233" s="146" t="s">
        <v>423</v>
      </c>
      <c r="D233" s="146" t="s">
        <v>163</v>
      </c>
      <c r="E233" s="147" t="s">
        <v>2032</v>
      </c>
      <c r="F233" s="148" t="s">
        <v>2033</v>
      </c>
      <c r="G233" s="149" t="s">
        <v>223</v>
      </c>
      <c r="H233" s="150">
        <v>1</v>
      </c>
      <c r="I233" s="151"/>
      <c r="J233" s="152">
        <f t="shared" si="55"/>
        <v>0</v>
      </c>
      <c r="K233" s="153"/>
      <c r="L233" s="28"/>
      <c r="M233" s="154" t="s">
        <v>1</v>
      </c>
      <c r="N233" s="115" t="s">
        <v>40</v>
      </c>
      <c r="P233" s="155">
        <f t="shared" si="56"/>
        <v>0</v>
      </c>
      <c r="Q233" s="155">
        <v>2E-3</v>
      </c>
      <c r="R233" s="155">
        <f t="shared" si="57"/>
        <v>2E-3</v>
      </c>
      <c r="S233" s="155">
        <v>0</v>
      </c>
      <c r="T233" s="156">
        <f t="shared" si="58"/>
        <v>0</v>
      </c>
      <c r="AR233" s="157" t="s">
        <v>229</v>
      </c>
      <c r="AT233" s="157" t="s">
        <v>163</v>
      </c>
      <c r="AU233" s="157" t="s">
        <v>84</v>
      </c>
      <c r="AY233" s="13" t="s">
        <v>160</v>
      </c>
      <c r="BE233" s="158">
        <f t="shared" si="59"/>
        <v>0</v>
      </c>
      <c r="BF233" s="158">
        <f t="shared" si="60"/>
        <v>0</v>
      </c>
      <c r="BG233" s="158">
        <f t="shared" si="61"/>
        <v>0</v>
      </c>
      <c r="BH233" s="158">
        <f t="shared" si="62"/>
        <v>0</v>
      </c>
      <c r="BI233" s="158">
        <f t="shared" si="63"/>
        <v>0</v>
      </c>
      <c r="BJ233" s="13" t="s">
        <v>82</v>
      </c>
      <c r="BK233" s="158">
        <f t="shared" si="64"/>
        <v>0</v>
      </c>
      <c r="BL233" s="13" t="s">
        <v>229</v>
      </c>
      <c r="BM233" s="157" t="s">
        <v>2034</v>
      </c>
    </row>
    <row r="234" spans="2:65" s="1" customFormat="1" ht="16.5" customHeight="1" x14ac:dyDescent="0.2">
      <c r="B234" s="28"/>
      <c r="C234" s="146" t="s">
        <v>427</v>
      </c>
      <c r="D234" s="146" t="s">
        <v>163</v>
      </c>
      <c r="E234" s="147" t="s">
        <v>2035</v>
      </c>
      <c r="F234" s="148" t="s">
        <v>2036</v>
      </c>
      <c r="G234" s="149" t="s">
        <v>492</v>
      </c>
      <c r="H234" s="150">
        <v>304.15199999999999</v>
      </c>
      <c r="I234" s="151"/>
      <c r="J234" s="152">
        <f t="shared" si="55"/>
        <v>0</v>
      </c>
      <c r="K234" s="153"/>
      <c r="L234" s="28"/>
      <c r="M234" s="154" t="s">
        <v>1</v>
      </c>
      <c r="N234" s="115" t="s">
        <v>40</v>
      </c>
      <c r="P234" s="155">
        <f t="shared" si="56"/>
        <v>0</v>
      </c>
      <c r="Q234" s="155">
        <v>1.9000000000000001E-4</v>
      </c>
      <c r="R234" s="155">
        <f t="shared" si="57"/>
        <v>5.7788880000000001E-2</v>
      </c>
      <c r="S234" s="155">
        <v>0</v>
      </c>
      <c r="T234" s="156">
        <f t="shared" si="58"/>
        <v>0</v>
      </c>
      <c r="AR234" s="157" t="s">
        <v>229</v>
      </c>
      <c r="AT234" s="157" t="s">
        <v>163</v>
      </c>
      <c r="AU234" s="157" t="s">
        <v>84</v>
      </c>
      <c r="AY234" s="13" t="s">
        <v>160</v>
      </c>
      <c r="BE234" s="158">
        <f t="shared" si="59"/>
        <v>0</v>
      </c>
      <c r="BF234" s="158">
        <f t="shared" si="60"/>
        <v>0</v>
      </c>
      <c r="BG234" s="158">
        <f t="shared" si="61"/>
        <v>0</v>
      </c>
      <c r="BH234" s="158">
        <f t="shared" si="62"/>
        <v>0</v>
      </c>
      <c r="BI234" s="158">
        <f t="shared" si="63"/>
        <v>0</v>
      </c>
      <c r="BJ234" s="13" t="s">
        <v>82</v>
      </c>
      <c r="BK234" s="158">
        <f t="shared" si="64"/>
        <v>0</v>
      </c>
      <c r="BL234" s="13" t="s">
        <v>229</v>
      </c>
      <c r="BM234" s="157" t="s">
        <v>2037</v>
      </c>
    </row>
    <row r="235" spans="2:65" s="1" customFormat="1" ht="21.75" customHeight="1" x14ac:dyDescent="0.2">
      <c r="B235" s="28"/>
      <c r="C235" s="146" t="s">
        <v>451</v>
      </c>
      <c r="D235" s="146" t="s">
        <v>163</v>
      </c>
      <c r="E235" s="147" t="s">
        <v>2038</v>
      </c>
      <c r="F235" s="148" t="s">
        <v>2039</v>
      </c>
      <c r="G235" s="149" t="s">
        <v>492</v>
      </c>
      <c r="H235" s="150">
        <v>304.15199999999999</v>
      </c>
      <c r="I235" s="151"/>
      <c r="J235" s="152">
        <f t="shared" si="55"/>
        <v>0</v>
      </c>
      <c r="K235" s="153"/>
      <c r="L235" s="28"/>
      <c r="M235" s="154" t="s">
        <v>1</v>
      </c>
      <c r="N235" s="115" t="s">
        <v>40</v>
      </c>
      <c r="P235" s="155">
        <f t="shared" si="56"/>
        <v>0</v>
      </c>
      <c r="Q235" s="155">
        <v>1.0000000000000001E-5</v>
      </c>
      <c r="R235" s="155">
        <f t="shared" si="57"/>
        <v>3.0415200000000002E-3</v>
      </c>
      <c r="S235" s="155">
        <v>0</v>
      </c>
      <c r="T235" s="156">
        <f t="shared" si="58"/>
        <v>0</v>
      </c>
      <c r="AR235" s="157" t="s">
        <v>229</v>
      </c>
      <c r="AT235" s="157" t="s">
        <v>163</v>
      </c>
      <c r="AU235" s="157" t="s">
        <v>84</v>
      </c>
      <c r="AY235" s="13" t="s">
        <v>160</v>
      </c>
      <c r="BE235" s="158">
        <f t="shared" si="59"/>
        <v>0</v>
      </c>
      <c r="BF235" s="158">
        <f t="shared" si="60"/>
        <v>0</v>
      </c>
      <c r="BG235" s="158">
        <f t="shared" si="61"/>
        <v>0</v>
      </c>
      <c r="BH235" s="158">
        <f t="shared" si="62"/>
        <v>0</v>
      </c>
      <c r="BI235" s="158">
        <f t="shared" si="63"/>
        <v>0</v>
      </c>
      <c r="BJ235" s="13" t="s">
        <v>82</v>
      </c>
      <c r="BK235" s="158">
        <f t="shared" si="64"/>
        <v>0</v>
      </c>
      <c r="BL235" s="13" t="s">
        <v>229</v>
      </c>
      <c r="BM235" s="157" t="s">
        <v>2040</v>
      </c>
    </row>
    <row r="236" spans="2:65" s="1" customFormat="1" ht="24.15" customHeight="1" x14ac:dyDescent="0.2">
      <c r="B236" s="28"/>
      <c r="C236" s="146" t="s">
        <v>455</v>
      </c>
      <c r="D236" s="146" t="s">
        <v>163</v>
      </c>
      <c r="E236" s="147" t="s">
        <v>2041</v>
      </c>
      <c r="F236" s="148" t="s">
        <v>2042</v>
      </c>
      <c r="G236" s="149" t="s">
        <v>218</v>
      </c>
      <c r="H236" s="150">
        <v>0.58499999999999996</v>
      </c>
      <c r="I236" s="151"/>
      <c r="J236" s="152">
        <f t="shared" si="55"/>
        <v>0</v>
      </c>
      <c r="K236" s="153"/>
      <c r="L236" s="28"/>
      <c r="M236" s="154" t="s">
        <v>1</v>
      </c>
      <c r="N236" s="115" t="s">
        <v>40</v>
      </c>
      <c r="P236" s="155">
        <f t="shared" si="56"/>
        <v>0</v>
      </c>
      <c r="Q236" s="155">
        <v>0</v>
      </c>
      <c r="R236" s="155">
        <f t="shared" si="57"/>
        <v>0</v>
      </c>
      <c r="S236" s="155">
        <v>0</v>
      </c>
      <c r="T236" s="156">
        <f t="shared" si="58"/>
        <v>0</v>
      </c>
      <c r="AR236" s="157" t="s">
        <v>229</v>
      </c>
      <c r="AT236" s="157" t="s">
        <v>163</v>
      </c>
      <c r="AU236" s="157" t="s">
        <v>84</v>
      </c>
      <c r="AY236" s="13" t="s">
        <v>160</v>
      </c>
      <c r="BE236" s="158">
        <f t="shared" si="59"/>
        <v>0</v>
      </c>
      <c r="BF236" s="158">
        <f t="shared" si="60"/>
        <v>0</v>
      </c>
      <c r="BG236" s="158">
        <f t="shared" si="61"/>
        <v>0</v>
      </c>
      <c r="BH236" s="158">
        <f t="shared" si="62"/>
        <v>0</v>
      </c>
      <c r="BI236" s="158">
        <f t="shared" si="63"/>
        <v>0</v>
      </c>
      <c r="BJ236" s="13" t="s">
        <v>82</v>
      </c>
      <c r="BK236" s="158">
        <f t="shared" si="64"/>
        <v>0</v>
      </c>
      <c r="BL236" s="13" t="s">
        <v>229</v>
      </c>
      <c r="BM236" s="157" t="s">
        <v>2043</v>
      </c>
    </row>
    <row r="237" spans="2:65" s="11" customFormat="1" ht="22.75" customHeight="1" x14ac:dyDescent="0.25">
      <c r="B237" s="134"/>
      <c r="D237" s="135" t="s">
        <v>74</v>
      </c>
      <c r="E237" s="144" t="s">
        <v>2044</v>
      </c>
      <c r="F237" s="144" t="s">
        <v>2045</v>
      </c>
      <c r="I237" s="137"/>
      <c r="J237" s="145">
        <f>BK237</f>
        <v>0</v>
      </c>
      <c r="L237" s="134"/>
      <c r="M237" s="139"/>
      <c r="P237" s="140">
        <f>SUM(P238:P254)</f>
        <v>0</v>
      </c>
      <c r="R237" s="140">
        <f>SUM(R238:R254)</f>
        <v>1.1383871350999997</v>
      </c>
      <c r="T237" s="141">
        <f>SUM(T238:T254)</f>
        <v>0</v>
      </c>
      <c r="AR237" s="135" t="s">
        <v>84</v>
      </c>
      <c r="AT237" s="142" t="s">
        <v>74</v>
      </c>
      <c r="AU237" s="142" t="s">
        <v>82</v>
      </c>
      <c r="AY237" s="135" t="s">
        <v>160</v>
      </c>
      <c r="BK237" s="143">
        <f>SUM(BK238:BK254)</f>
        <v>0</v>
      </c>
    </row>
    <row r="238" spans="2:65" s="1" customFormat="1" ht="24.15" customHeight="1" x14ac:dyDescent="0.2">
      <c r="B238" s="28"/>
      <c r="C238" s="146" t="s">
        <v>459</v>
      </c>
      <c r="D238" s="146" t="s">
        <v>163</v>
      </c>
      <c r="E238" s="147" t="s">
        <v>2046</v>
      </c>
      <c r="F238" s="148" t="s">
        <v>2047</v>
      </c>
      <c r="G238" s="149" t="s">
        <v>223</v>
      </c>
      <c r="H238" s="150">
        <v>5</v>
      </c>
      <c r="I238" s="151"/>
      <c r="J238" s="152">
        <f t="shared" ref="J238:J254" si="65">ROUND(I238*H238,2)</f>
        <v>0</v>
      </c>
      <c r="K238" s="153"/>
      <c r="L238" s="28"/>
      <c r="M238" s="154" t="s">
        <v>1</v>
      </c>
      <c r="N238" s="115" t="s">
        <v>40</v>
      </c>
      <c r="P238" s="155">
        <f t="shared" ref="P238:P254" si="66">O238*H238</f>
        <v>0</v>
      </c>
      <c r="Q238" s="155">
        <v>1.6968836300000002E-2</v>
      </c>
      <c r="R238" s="155">
        <f t="shared" ref="R238:R254" si="67">Q238*H238</f>
        <v>8.4844181500000004E-2</v>
      </c>
      <c r="S238" s="155">
        <v>0</v>
      </c>
      <c r="T238" s="156">
        <f t="shared" ref="T238:T254" si="68">S238*H238</f>
        <v>0</v>
      </c>
      <c r="AR238" s="157" t="s">
        <v>229</v>
      </c>
      <c r="AT238" s="157" t="s">
        <v>163</v>
      </c>
      <c r="AU238" s="157" t="s">
        <v>84</v>
      </c>
      <c r="AY238" s="13" t="s">
        <v>160</v>
      </c>
      <c r="BE238" s="158">
        <f t="shared" ref="BE238:BE254" si="69">IF(N238="základní",J238,0)</f>
        <v>0</v>
      </c>
      <c r="BF238" s="158">
        <f t="shared" ref="BF238:BF254" si="70">IF(N238="snížená",J238,0)</f>
        <v>0</v>
      </c>
      <c r="BG238" s="158">
        <f t="shared" ref="BG238:BG254" si="71">IF(N238="zákl. přenesená",J238,0)</f>
        <v>0</v>
      </c>
      <c r="BH238" s="158">
        <f t="shared" ref="BH238:BH254" si="72">IF(N238="sníž. přenesená",J238,0)</f>
        <v>0</v>
      </c>
      <c r="BI238" s="158">
        <f t="shared" ref="BI238:BI254" si="73">IF(N238="nulová",J238,0)</f>
        <v>0</v>
      </c>
      <c r="BJ238" s="13" t="s">
        <v>82</v>
      </c>
      <c r="BK238" s="158">
        <f t="shared" ref="BK238:BK254" si="74">ROUND(I238*H238,2)</f>
        <v>0</v>
      </c>
      <c r="BL238" s="13" t="s">
        <v>229</v>
      </c>
      <c r="BM238" s="157" t="s">
        <v>2048</v>
      </c>
    </row>
    <row r="239" spans="2:65" s="1" customFormat="1" ht="24.15" customHeight="1" x14ac:dyDescent="0.2">
      <c r="B239" s="28"/>
      <c r="C239" s="146" t="s">
        <v>463</v>
      </c>
      <c r="D239" s="146" t="s">
        <v>163</v>
      </c>
      <c r="E239" s="147" t="s">
        <v>2049</v>
      </c>
      <c r="F239" s="148" t="s">
        <v>2050</v>
      </c>
      <c r="G239" s="149" t="s">
        <v>223</v>
      </c>
      <c r="H239" s="150">
        <v>6</v>
      </c>
      <c r="I239" s="151"/>
      <c r="J239" s="152">
        <f t="shared" si="65"/>
        <v>0</v>
      </c>
      <c r="K239" s="153"/>
      <c r="L239" s="28"/>
      <c r="M239" s="154" t="s">
        <v>1</v>
      </c>
      <c r="N239" s="115" t="s">
        <v>40</v>
      </c>
      <c r="P239" s="155">
        <f t="shared" si="66"/>
        <v>0</v>
      </c>
      <c r="Q239" s="155">
        <v>1.49692765E-2</v>
      </c>
      <c r="R239" s="155">
        <f t="shared" si="67"/>
        <v>8.9815658999999992E-2</v>
      </c>
      <c r="S239" s="155">
        <v>0</v>
      </c>
      <c r="T239" s="156">
        <f t="shared" si="68"/>
        <v>0</v>
      </c>
      <c r="AR239" s="157" t="s">
        <v>229</v>
      </c>
      <c r="AT239" s="157" t="s">
        <v>163</v>
      </c>
      <c r="AU239" s="157" t="s">
        <v>84</v>
      </c>
      <c r="AY239" s="13" t="s">
        <v>160</v>
      </c>
      <c r="BE239" s="158">
        <f t="shared" si="69"/>
        <v>0</v>
      </c>
      <c r="BF239" s="158">
        <f t="shared" si="70"/>
        <v>0</v>
      </c>
      <c r="BG239" s="158">
        <f t="shared" si="71"/>
        <v>0</v>
      </c>
      <c r="BH239" s="158">
        <f t="shared" si="72"/>
        <v>0</v>
      </c>
      <c r="BI239" s="158">
        <f t="shared" si="73"/>
        <v>0</v>
      </c>
      <c r="BJ239" s="13" t="s">
        <v>82</v>
      </c>
      <c r="BK239" s="158">
        <f t="shared" si="74"/>
        <v>0</v>
      </c>
      <c r="BL239" s="13" t="s">
        <v>229</v>
      </c>
      <c r="BM239" s="157" t="s">
        <v>2051</v>
      </c>
    </row>
    <row r="240" spans="2:65" s="1" customFormat="1" ht="21.75" customHeight="1" x14ac:dyDescent="0.2">
      <c r="B240" s="28"/>
      <c r="C240" s="146" t="s">
        <v>467</v>
      </c>
      <c r="D240" s="146" t="s">
        <v>163</v>
      </c>
      <c r="E240" s="147" t="s">
        <v>2052</v>
      </c>
      <c r="F240" s="148" t="s">
        <v>2053</v>
      </c>
      <c r="G240" s="149" t="s">
        <v>223</v>
      </c>
      <c r="H240" s="150">
        <v>5</v>
      </c>
      <c r="I240" s="151"/>
      <c r="J240" s="152">
        <f t="shared" si="65"/>
        <v>0</v>
      </c>
      <c r="K240" s="153"/>
      <c r="L240" s="28"/>
      <c r="M240" s="154" t="s">
        <v>1</v>
      </c>
      <c r="N240" s="115" t="s">
        <v>40</v>
      </c>
      <c r="P240" s="155">
        <f t="shared" si="66"/>
        <v>0</v>
      </c>
      <c r="Q240" s="155">
        <v>4.8526162400000003E-2</v>
      </c>
      <c r="R240" s="155">
        <f t="shared" si="67"/>
        <v>0.24263081200000003</v>
      </c>
      <c r="S240" s="155">
        <v>0</v>
      </c>
      <c r="T240" s="156">
        <f t="shared" si="68"/>
        <v>0</v>
      </c>
      <c r="AR240" s="157" t="s">
        <v>229</v>
      </c>
      <c r="AT240" s="157" t="s">
        <v>163</v>
      </c>
      <c r="AU240" s="157" t="s">
        <v>84</v>
      </c>
      <c r="AY240" s="13" t="s">
        <v>160</v>
      </c>
      <c r="BE240" s="158">
        <f t="shared" si="69"/>
        <v>0</v>
      </c>
      <c r="BF240" s="158">
        <f t="shared" si="70"/>
        <v>0</v>
      </c>
      <c r="BG240" s="158">
        <f t="shared" si="71"/>
        <v>0</v>
      </c>
      <c r="BH240" s="158">
        <f t="shared" si="72"/>
        <v>0</v>
      </c>
      <c r="BI240" s="158">
        <f t="shared" si="73"/>
        <v>0</v>
      </c>
      <c r="BJ240" s="13" t="s">
        <v>82</v>
      </c>
      <c r="BK240" s="158">
        <f t="shared" si="74"/>
        <v>0</v>
      </c>
      <c r="BL240" s="13" t="s">
        <v>229</v>
      </c>
      <c r="BM240" s="157" t="s">
        <v>2054</v>
      </c>
    </row>
    <row r="241" spans="2:65" s="1" customFormat="1" ht="37.75" customHeight="1" x14ac:dyDescent="0.2">
      <c r="B241" s="28"/>
      <c r="C241" s="146" t="s">
        <v>471</v>
      </c>
      <c r="D241" s="146" t="s">
        <v>163</v>
      </c>
      <c r="E241" s="147" t="s">
        <v>2055</v>
      </c>
      <c r="F241" s="148" t="s">
        <v>2056</v>
      </c>
      <c r="G241" s="149" t="s">
        <v>223</v>
      </c>
      <c r="H241" s="150">
        <v>5</v>
      </c>
      <c r="I241" s="151"/>
      <c r="J241" s="152">
        <f t="shared" si="65"/>
        <v>0</v>
      </c>
      <c r="K241" s="153"/>
      <c r="L241" s="28"/>
      <c r="M241" s="154" t="s">
        <v>1</v>
      </c>
      <c r="N241" s="115" t="s">
        <v>40</v>
      </c>
      <c r="P241" s="155">
        <f t="shared" si="66"/>
        <v>0</v>
      </c>
      <c r="Q241" s="155">
        <v>6.4408300000000002E-2</v>
      </c>
      <c r="R241" s="155">
        <f t="shared" si="67"/>
        <v>0.32204149999999998</v>
      </c>
      <c r="S241" s="155">
        <v>0</v>
      </c>
      <c r="T241" s="156">
        <f t="shared" si="68"/>
        <v>0</v>
      </c>
      <c r="AR241" s="157" t="s">
        <v>229</v>
      </c>
      <c r="AT241" s="157" t="s">
        <v>163</v>
      </c>
      <c r="AU241" s="157" t="s">
        <v>84</v>
      </c>
      <c r="AY241" s="13" t="s">
        <v>160</v>
      </c>
      <c r="BE241" s="158">
        <f t="shared" si="69"/>
        <v>0</v>
      </c>
      <c r="BF241" s="158">
        <f t="shared" si="70"/>
        <v>0</v>
      </c>
      <c r="BG241" s="158">
        <f t="shared" si="71"/>
        <v>0</v>
      </c>
      <c r="BH241" s="158">
        <f t="shared" si="72"/>
        <v>0</v>
      </c>
      <c r="BI241" s="158">
        <f t="shared" si="73"/>
        <v>0</v>
      </c>
      <c r="BJ241" s="13" t="s">
        <v>82</v>
      </c>
      <c r="BK241" s="158">
        <f t="shared" si="74"/>
        <v>0</v>
      </c>
      <c r="BL241" s="13" t="s">
        <v>229</v>
      </c>
      <c r="BM241" s="157" t="s">
        <v>2057</v>
      </c>
    </row>
    <row r="242" spans="2:65" s="1" customFormat="1" ht="33" customHeight="1" x14ac:dyDescent="0.2">
      <c r="B242" s="28"/>
      <c r="C242" s="146" t="s">
        <v>477</v>
      </c>
      <c r="D242" s="146" t="s">
        <v>163</v>
      </c>
      <c r="E242" s="147" t="s">
        <v>2058</v>
      </c>
      <c r="F242" s="148" t="s">
        <v>2059</v>
      </c>
      <c r="G242" s="149" t="s">
        <v>223</v>
      </c>
      <c r="H242" s="150">
        <v>6</v>
      </c>
      <c r="I242" s="151"/>
      <c r="J242" s="152">
        <f t="shared" si="65"/>
        <v>0</v>
      </c>
      <c r="K242" s="153"/>
      <c r="L242" s="28"/>
      <c r="M242" s="154" t="s">
        <v>1</v>
      </c>
      <c r="N242" s="115" t="s">
        <v>40</v>
      </c>
      <c r="P242" s="155">
        <f t="shared" si="66"/>
        <v>0</v>
      </c>
      <c r="Q242" s="155">
        <v>4.9347121000000004E-3</v>
      </c>
      <c r="R242" s="155">
        <f t="shared" si="67"/>
        <v>2.9608272600000003E-2</v>
      </c>
      <c r="S242" s="155">
        <v>0</v>
      </c>
      <c r="T242" s="156">
        <f t="shared" si="68"/>
        <v>0</v>
      </c>
      <c r="AR242" s="157" t="s">
        <v>229</v>
      </c>
      <c r="AT242" s="157" t="s">
        <v>163</v>
      </c>
      <c r="AU242" s="157" t="s">
        <v>84</v>
      </c>
      <c r="AY242" s="13" t="s">
        <v>160</v>
      </c>
      <c r="BE242" s="158">
        <f t="shared" si="69"/>
        <v>0</v>
      </c>
      <c r="BF242" s="158">
        <f t="shared" si="70"/>
        <v>0</v>
      </c>
      <c r="BG242" s="158">
        <f t="shared" si="71"/>
        <v>0</v>
      </c>
      <c r="BH242" s="158">
        <f t="shared" si="72"/>
        <v>0</v>
      </c>
      <c r="BI242" s="158">
        <f t="shared" si="73"/>
        <v>0</v>
      </c>
      <c r="BJ242" s="13" t="s">
        <v>82</v>
      </c>
      <c r="BK242" s="158">
        <f t="shared" si="74"/>
        <v>0</v>
      </c>
      <c r="BL242" s="13" t="s">
        <v>229</v>
      </c>
      <c r="BM242" s="157" t="s">
        <v>2060</v>
      </c>
    </row>
    <row r="243" spans="2:65" s="1" customFormat="1" ht="24.15" customHeight="1" x14ac:dyDescent="0.2">
      <c r="B243" s="28"/>
      <c r="C243" s="146" t="s">
        <v>481</v>
      </c>
      <c r="D243" s="146" t="s">
        <v>163</v>
      </c>
      <c r="E243" s="147" t="s">
        <v>2061</v>
      </c>
      <c r="F243" s="148" t="s">
        <v>2062</v>
      </c>
      <c r="G243" s="149" t="s">
        <v>223</v>
      </c>
      <c r="H243" s="150">
        <v>5</v>
      </c>
      <c r="I243" s="151"/>
      <c r="J243" s="152">
        <f t="shared" si="65"/>
        <v>0</v>
      </c>
      <c r="K243" s="153"/>
      <c r="L243" s="28"/>
      <c r="M243" s="154" t="s">
        <v>1</v>
      </c>
      <c r="N243" s="115" t="s">
        <v>40</v>
      </c>
      <c r="P243" s="155">
        <f t="shared" si="66"/>
        <v>0</v>
      </c>
      <c r="Q243" s="155">
        <v>6.3341910000000001E-2</v>
      </c>
      <c r="R243" s="155">
        <f t="shared" si="67"/>
        <v>0.31670955000000001</v>
      </c>
      <c r="S243" s="155">
        <v>0</v>
      </c>
      <c r="T243" s="156">
        <f t="shared" si="68"/>
        <v>0</v>
      </c>
      <c r="AR243" s="157" t="s">
        <v>229</v>
      </c>
      <c r="AT243" s="157" t="s">
        <v>163</v>
      </c>
      <c r="AU243" s="157" t="s">
        <v>84</v>
      </c>
      <c r="AY243" s="13" t="s">
        <v>160</v>
      </c>
      <c r="BE243" s="158">
        <f t="shared" si="69"/>
        <v>0</v>
      </c>
      <c r="BF243" s="158">
        <f t="shared" si="70"/>
        <v>0</v>
      </c>
      <c r="BG243" s="158">
        <f t="shared" si="71"/>
        <v>0</v>
      </c>
      <c r="BH243" s="158">
        <f t="shared" si="72"/>
        <v>0</v>
      </c>
      <c r="BI243" s="158">
        <f t="shared" si="73"/>
        <v>0</v>
      </c>
      <c r="BJ243" s="13" t="s">
        <v>82</v>
      </c>
      <c r="BK243" s="158">
        <f t="shared" si="74"/>
        <v>0</v>
      </c>
      <c r="BL243" s="13" t="s">
        <v>229</v>
      </c>
      <c r="BM243" s="157" t="s">
        <v>2063</v>
      </c>
    </row>
    <row r="244" spans="2:65" s="1" customFormat="1" ht="24.15" customHeight="1" x14ac:dyDescent="0.2">
      <c r="B244" s="28"/>
      <c r="C244" s="146" t="s">
        <v>485</v>
      </c>
      <c r="D244" s="146" t="s">
        <v>163</v>
      </c>
      <c r="E244" s="147" t="s">
        <v>2064</v>
      </c>
      <c r="F244" s="148" t="s">
        <v>2065</v>
      </c>
      <c r="G244" s="149" t="s">
        <v>223</v>
      </c>
      <c r="H244" s="150">
        <v>24</v>
      </c>
      <c r="I244" s="151"/>
      <c r="J244" s="152">
        <f t="shared" si="65"/>
        <v>0</v>
      </c>
      <c r="K244" s="153"/>
      <c r="L244" s="28"/>
      <c r="M244" s="154" t="s">
        <v>1</v>
      </c>
      <c r="N244" s="115" t="s">
        <v>40</v>
      </c>
      <c r="P244" s="155">
        <f t="shared" si="66"/>
        <v>0</v>
      </c>
      <c r="Q244" s="155">
        <v>2.3913999999999999E-4</v>
      </c>
      <c r="R244" s="155">
        <f t="shared" si="67"/>
        <v>5.7393599999999998E-3</v>
      </c>
      <c r="S244" s="155">
        <v>0</v>
      </c>
      <c r="T244" s="156">
        <f t="shared" si="68"/>
        <v>0</v>
      </c>
      <c r="AR244" s="157" t="s">
        <v>229</v>
      </c>
      <c r="AT244" s="157" t="s">
        <v>163</v>
      </c>
      <c r="AU244" s="157" t="s">
        <v>84</v>
      </c>
      <c r="AY244" s="13" t="s">
        <v>160</v>
      </c>
      <c r="BE244" s="158">
        <f t="shared" si="69"/>
        <v>0</v>
      </c>
      <c r="BF244" s="158">
        <f t="shared" si="70"/>
        <v>0</v>
      </c>
      <c r="BG244" s="158">
        <f t="shared" si="71"/>
        <v>0</v>
      </c>
      <c r="BH244" s="158">
        <f t="shared" si="72"/>
        <v>0</v>
      </c>
      <c r="BI244" s="158">
        <f t="shared" si="73"/>
        <v>0</v>
      </c>
      <c r="BJ244" s="13" t="s">
        <v>82</v>
      </c>
      <c r="BK244" s="158">
        <f t="shared" si="74"/>
        <v>0</v>
      </c>
      <c r="BL244" s="13" t="s">
        <v>229</v>
      </c>
      <c r="BM244" s="157" t="s">
        <v>2066</v>
      </c>
    </row>
    <row r="245" spans="2:65" s="1" customFormat="1" ht="16.5" customHeight="1" x14ac:dyDescent="0.2">
      <c r="B245" s="28"/>
      <c r="C245" s="146" t="s">
        <v>489</v>
      </c>
      <c r="D245" s="146" t="s">
        <v>163</v>
      </c>
      <c r="E245" s="147" t="s">
        <v>2067</v>
      </c>
      <c r="F245" s="148" t="s">
        <v>2068</v>
      </c>
      <c r="G245" s="149" t="s">
        <v>166</v>
      </c>
      <c r="H245" s="150">
        <v>9</v>
      </c>
      <c r="I245" s="151"/>
      <c r="J245" s="152">
        <f t="shared" si="65"/>
        <v>0</v>
      </c>
      <c r="K245" s="153"/>
      <c r="L245" s="28"/>
      <c r="M245" s="154" t="s">
        <v>1</v>
      </c>
      <c r="N245" s="115" t="s">
        <v>40</v>
      </c>
      <c r="P245" s="155">
        <f t="shared" si="66"/>
        <v>0</v>
      </c>
      <c r="Q245" s="155">
        <v>1.0891399999999999E-3</v>
      </c>
      <c r="R245" s="155">
        <f t="shared" si="67"/>
        <v>9.8022600000000001E-3</v>
      </c>
      <c r="S245" s="155">
        <v>0</v>
      </c>
      <c r="T245" s="156">
        <f t="shared" si="68"/>
        <v>0</v>
      </c>
      <c r="AR245" s="157" t="s">
        <v>229</v>
      </c>
      <c r="AT245" s="157" t="s">
        <v>163</v>
      </c>
      <c r="AU245" s="157" t="s">
        <v>84</v>
      </c>
      <c r="AY245" s="13" t="s">
        <v>160</v>
      </c>
      <c r="BE245" s="158">
        <f t="shared" si="69"/>
        <v>0</v>
      </c>
      <c r="BF245" s="158">
        <f t="shared" si="70"/>
        <v>0</v>
      </c>
      <c r="BG245" s="158">
        <f t="shared" si="71"/>
        <v>0</v>
      </c>
      <c r="BH245" s="158">
        <f t="shared" si="72"/>
        <v>0</v>
      </c>
      <c r="BI245" s="158">
        <f t="shared" si="73"/>
        <v>0</v>
      </c>
      <c r="BJ245" s="13" t="s">
        <v>82</v>
      </c>
      <c r="BK245" s="158">
        <f t="shared" si="74"/>
        <v>0</v>
      </c>
      <c r="BL245" s="13" t="s">
        <v>229</v>
      </c>
      <c r="BM245" s="157" t="s">
        <v>2069</v>
      </c>
    </row>
    <row r="246" spans="2:65" s="1" customFormat="1" ht="24.15" customHeight="1" x14ac:dyDescent="0.2">
      <c r="B246" s="28"/>
      <c r="C246" s="146" t="s">
        <v>494</v>
      </c>
      <c r="D246" s="146" t="s">
        <v>163</v>
      </c>
      <c r="E246" s="147" t="s">
        <v>2070</v>
      </c>
      <c r="F246" s="148" t="s">
        <v>2071</v>
      </c>
      <c r="G246" s="149" t="s">
        <v>223</v>
      </c>
      <c r="H246" s="150">
        <v>6</v>
      </c>
      <c r="I246" s="151"/>
      <c r="J246" s="152">
        <f t="shared" si="65"/>
        <v>0</v>
      </c>
      <c r="K246" s="153"/>
      <c r="L246" s="28"/>
      <c r="M246" s="154" t="s">
        <v>1</v>
      </c>
      <c r="N246" s="115" t="s">
        <v>40</v>
      </c>
      <c r="P246" s="155">
        <f t="shared" si="66"/>
        <v>0</v>
      </c>
      <c r="Q246" s="155">
        <v>1.7191400000000001E-3</v>
      </c>
      <c r="R246" s="155">
        <f t="shared" si="67"/>
        <v>1.031484E-2</v>
      </c>
      <c r="S246" s="155">
        <v>0</v>
      </c>
      <c r="T246" s="156">
        <f t="shared" si="68"/>
        <v>0</v>
      </c>
      <c r="AR246" s="157" t="s">
        <v>229</v>
      </c>
      <c r="AT246" s="157" t="s">
        <v>163</v>
      </c>
      <c r="AU246" s="157" t="s">
        <v>84</v>
      </c>
      <c r="AY246" s="13" t="s">
        <v>160</v>
      </c>
      <c r="BE246" s="158">
        <f t="shared" si="69"/>
        <v>0</v>
      </c>
      <c r="BF246" s="158">
        <f t="shared" si="70"/>
        <v>0</v>
      </c>
      <c r="BG246" s="158">
        <f t="shared" si="71"/>
        <v>0</v>
      </c>
      <c r="BH246" s="158">
        <f t="shared" si="72"/>
        <v>0</v>
      </c>
      <c r="BI246" s="158">
        <f t="shared" si="73"/>
        <v>0</v>
      </c>
      <c r="BJ246" s="13" t="s">
        <v>82</v>
      </c>
      <c r="BK246" s="158">
        <f t="shared" si="74"/>
        <v>0</v>
      </c>
      <c r="BL246" s="13" t="s">
        <v>229</v>
      </c>
      <c r="BM246" s="157" t="s">
        <v>2072</v>
      </c>
    </row>
    <row r="247" spans="2:65" s="1" customFormat="1" ht="21.75" customHeight="1" x14ac:dyDescent="0.2">
      <c r="B247" s="28"/>
      <c r="C247" s="146" t="s">
        <v>498</v>
      </c>
      <c r="D247" s="146" t="s">
        <v>163</v>
      </c>
      <c r="E247" s="147" t="s">
        <v>2073</v>
      </c>
      <c r="F247" s="148" t="s">
        <v>2074</v>
      </c>
      <c r="G247" s="149" t="s">
        <v>223</v>
      </c>
      <c r="H247" s="150">
        <v>6</v>
      </c>
      <c r="I247" s="151"/>
      <c r="J247" s="152">
        <f t="shared" si="65"/>
        <v>0</v>
      </c>
      <c r="K247" s="153"/>
      <c r="L247" s="28"/>
      <c r="M247" s="154" t="s">
        <v>1</v>
      </c>
      <c r="N247" s="115" t="s">
        <v>40</v>
      </c>
      <c r="P247" s="155">
        <f t="shared" si="66"/>
        <v>0</v>
      </c>
      <c r="Q247" s="155">
        <v>1.8E-3</v>
      </c>
      <c r="R247" s="155">
        <f t="shared" si="67"/>
        <v>1.0800000000000001E-2</v>
      </c>
      <c r="S247" s="155">
        <v>0</v>
      </c>
      <c r="T247" s="156">
        <f t="shared" si="68"/>
        <v>0</v>
      </c>
      <c r="AR247" s="157" t="s">
        <v>229</v>
      </c>
      <c r="AT247" s="157" t="s">
        <v>163</v>
      </c>
      <c r="AU247" s="157" t="s">
        <v>84</v>
      </c>
      <c r="AY247" s="13" t="s">
        <v>160</v>
      </c>
      <c r="BE247" s="158">
        <f t="shared" si="69"/>
        <v>0</v>
      </c>
      <c r="BF247" s="158">
        <f t="shared" si="70"/>
        <v>0</v>
      </c>
      <c r="BG247" s="158">
        <f t="shared" si="71"/>
        <v>0</v>
      </c>
      <c r="BH247" s="158">
        <f t="shared" si="72"/>
        <v>0</v>
      </c>
      <c r="BI247" s="158">
        <f t="shared" si="73"/>
        <v>0</v>
      </c>
      <c r="BJ247" s="13" t="s">
        <v>82</v>
      </c>
      <c r="BK247" s="158">
        <f t="shared" si="74"/>
        <v>0</v>
      </c>
      <c r="BL247" s="13" t="s">
        <v>229</v>
      </c>
      <c r="BM247" s="157" t="s">
        <v>2075</v>
      </c>
    </row>
    <row r="248" spans="2:65" s="1" customFormat="1" ht="16.5" customHeight="1" x14ac:dyDescent="0.2">
      <c r="B248" s="28"/>
      <c r="C248" s="146" t="s">
        <v>502</v>
      </c>
      <c r="D248" s="146" t="s">
        <v>163</v>
      </c>
      <c r="E248" s="147" t="s">
        <v>2076</v>
      </c>
      <c r="F248" s="148" t="s">
        <v>2077</v>
      </c>
      <c r="G248" s="149" t="s">
        <v>223</v>
      </c>
      <c r="H248" s="150">
        <v>5</v>
      </c>
      <c r="I248" s="151"/>
      <c r="J248" s="152">
        <f t="shared" si="65"/>
        <v>0</v>
      </c>
      <c r="K248" s="153"/>
      <c r="L248" s="28"/>
      <c r="M248" s="154" t="s">
        <v>1</v>
      </c>
      <c r="N248" s="115" t="s">
        <v>40</v>
      </c>
      <c r="P248" s="155">
        <f t="shared" si="66"/>
        <v>0</v>
      </c>
      <c r="Q248" s="155">
        <v>1.83914E-3</v>
      </c>
      <c r="R248" s="155">
        <f t="shared" si="67"/>
        <v>9.1956999999999994E-3</v>
      </c>
      <c r="S248" s="155">
        <v>0</v>
      </c>
      <c r="T248" s="156">
        <f t="shared" si="68"/>
        <v>0</v>
      </c>
      <c r="AR248" s="157" t="s">
        <v>229</v>
      </c>
      <c r="AT248" s="157" t="s">
        <v>163</v>
      </c>
      <c r="AU248" s="157" t="s">
        <v>84</v>
      </c>
      <c r="AY248" s="13" t="s">
        <v>160</v>
      </c>
      <c r="BE248" s="158">
        <f t="shared" si="69"/>
        <v>0</v>
      </c>
      <c r="BF248" s="158">
        <f t="shared" si="70"/>
        <v>0</v>
      </c>
      <c r="BG248" s="158">
        <f t="shared" si="71"/>
        <v>0</v>
      </c>
      <c r="BH248" s="158">
        <f t="shared" si="72"/>
        <v>0</v>
      </c>
      <c r="BI248" s="158">
        <f t="shared" si="73"/>
        <v>0</v>
      </c>
      <c r="BJ248" s="13" t="s">
        <v>82</v>
      </c>
      <c r="BK248" s="158">
        <f t="shared" si="74"/>
        <v>0</v>
      </c>
      <c r="BL248" s="13" t="s">
        <v>229</v>
      </c>
      <c r="BM248" s="157" t="s">
        <v>2078</v>
      </c>
    </row>
    <row r="249" spans="2:65" s="1" customFormat="1" ht="16.5" customHeight="1" x14ac:dyDescent="0.2">
      <c r="B249" s="28"/>
      <c r="C249" s="146" t="s">
        <v>506</v>
      </c>
      <c r="D249" s="146" t="s">
        <v>163</v>
      </c>
      <c r="E249" s="147" t="s">
        <v>2079</v>
      </c>
      <c r="F249" s="148" t="s">
        <v>2080</v>
      </c>
      <c r="G249" s="149" t="s">
        <v>166</v>
      </c>
      <c r="H249" s="150">
        <v>6</v>
      </c>
      <c r="I249" s="151"/>
      <c r="J249" s="152">
        <f t="shared" si="65"/>
        <v>0</v>
      </c>
      <c r="K249" s="153"/>
      <c r="L249" s="28"/>
      <c r="M249" s="154" t="s">
        <v>1</v>
      </c>
      <c r="N249" s="115" t="s">
        <v>40</v>
      </c>
      <c r="P249" s="155">
        <f t="shared" si="66"/>
        <v>0</v>
      </c>
      <c r="Q249" s="155">
        <v>2.2499999999999999E-4</v>
      </c>
      <c r="R249" s="155">
        <f t="shared" si="67"/>
        <v>1.3500000000000001E-3</v>
      </c>
      <c r="S249" s="155">
        <v>0</v>
      </c>
      <c r="T249" s="156">
        <f t="shared" si="68"/>
        <v>0</v>
      </c>
      <c r="AR249" s="157" t="s">
        <v>229</v>
      </c>
      <c r="AT249" s="157" t="s">
        <v>163</v>
      </c>
      <c r="AU249" s="157" t="s">
        <v>84</v>
      </c>
      <c r="AY249" s="13" t="s">
        <v>160</v>
      </c>
      <c r="BE249" s="158">
        <f t="shared" si="69"/>
        <v>0</v>
      </c>
      <c r="BF249" s="158">
        <f t="shared" si="70"/>
        <v>0</v>
      </c>
      <c r="BG249" s="158">
        <f t="shared" si="71"/>
        <v>0</v>
      </c>
      <c r="BH249" s="158">
        <f t="shared" si="72"/>
        <v>0</v>
      </c>
      <c r="BI249" s="158">
        <f t="shared" si="73"/>
        <v>0</v>
      </c>
      <c r="BJ249" s="13" t="s">
        <v>82</v>
      </c>
      <c r="BK249" s="158">
        <f t="shared" si="74"/>
        <v>0</v>
      </c>
      <c r="BL249" s="13" t="s">
        <v>229</v>
      </c>
      <c r="BM249" s="157" t="s">
        <v>2081</v>
      </c>
    </row>
    <row r="250" spans="2:65" s="1" customFormat="1" ht="16.5" customHeight="1" x14ac:dyDescent="0.2">
      <c r="B250" s="28"/>
      <c r="C250" s="146" t="s">
        <v>510</v>
      </c>
      <c r="D250" s="146" t="s">
        <v>163</v>
      </c>
      <c r="E250" s="147" t="s">
        <v>2082</v>
      </c>
      <c r="F250" s="148" t="s">
        <v>2083</v>
      </c>
      <c r="G250" s="149" t="s">
        <v>166</v>
      </c>
      <c r="H250" s="150">
        <v>6</v>
      </c>
      <c r="I250" s="151"/>
      <c r="J250" s="152">
        <f t="shared" si="65"/>
        <v>0</v>
      </c>
      <c r="K250" s="153"/>
      <c r="L250" s="28"/>
      <c r="M250" s="154" t="s">
        <v>1</v>
      </c>
      <c r="N250" s="115" t="s">
        <v>40</v>
      </c>
      <c r="P250" s="155">
        <f t="shared" si="66"/>
        <v>0</v>
      </c>
      <c r="Q250" s="155">
        <v>2.7750000000000002E-4</v>
      </c>
      <c r="R250" s="155">
        <f t="shared" si="67"/>
        <v>1.6650000000000002E-3</v>
      </c>
      <c r="S250" s="155">
        <v>0</v>
      </c>
      <c r="T250" s="156">
        <f t="shared" si="68"/>
        <v>0</v>
      </c>
      <c r="AR250" s="157" t="s">
        <v>229</v>
      </c>
      <c r="AT250" s="157" t="s">
        <v>163</v>
      </c>
      <c r="AU250" s="157" t="s">
        <v>84</v>
      </c>
      <c r="AY250" s="13" t="s">
        <v>160</v>
      </c>
      <c r="BE250" s="158">
        <f t="shared" si="69"/>
        <v>0</v>
      </c>
      <c r="BF250" s="158">
        <f t="shared" si="70"/>
        <v>0</v>
      </c>
      <c r="BG250" s="158">
        <f t="shared" si="71"/>
        <v>0</v>
      </c>
      <c r="BH250" s="158">
        <f t="shared" si="72"/>
        <v>0</v>
      </c>
      <c r="BI250" s="158">
        <f t="shared" si="73"/>
        <v>0</v>
      </c>
      <c r="BJ250" s="13" t="s">
        <v>82</v>
      </c>
      <c r="BK250" s="158">
        <f t="shared" si="74"/>
        <v>0</v>
      </c>
      <c r="BL250" s="13" t="s">
        <v>229</v>
      </c>
      <c r="BM250" s="157" t="s">
        <v>2084</v>
      </c>
    </row>
    <row r="251" spans="2:65" s="1" customFormat="1" ht="24.15" customHeight="1" x14ac:dyDescent="0.2">
      <c r="B251" s="28"/>
      <c r="C251" s="146" t="s">
        <v>512</v>
      </c>
      <c r="D251" s="146" t="s">
        <v>163</v>
      </c>
      <c r="E251" s="147" t="s">
        <v>2085</v>
      </c>
      <c r="F251" s="148" t="s">
        <v>2086</v>
      </c>
      <c r="G251" s="149" t="s">
        <v>166</v>
      </c>
      <c r="H251" s="150">
        <v>5</v>
      </c>
      <c r="I251" s="151"/>
      <c r="J251" s="152">
        <f t="shared" si="65"/>
        <v>0</v>
      </c>
      <c r="K251" s="153"/>
      <c r="L251" s="28"/>
      <c r="M251" s="154" t="s">
        <v>1</v>
      </c>
      <c r="N251" s="115" t="s">
        <v>40</v>
      </c>
      <c r="P251" s="155">
        <f t="shared" si="66"/>
        <v>0</v>
      </c>
      <c r="Q251" s="155">
        <v>7.5000000000000002E-4</v>
      </c>
      <c r="R251" s="155">
        <f t="shared" si="67"/>
        <v>3.7499999999999999E-3</v>
      </c>
      <c r="S251" s="155">
        <v>0</v>
      </c>
      <c r="T251" s="156">
        <f t="shared" si="68"/>
        <v>0</v>
      </c>
      <c r="AR251" s="157" t="s">
        <v>229</v>
      </c>
      <c r="AT251" s="157" t="s">
        <v>163</v>
      </c>
      <c r="AU251" s="157" t="s">
        <v>84</v>
      </c>
      <c r="AY251" s="13" t="s">
        <v>160</v>
      </c>
      <c r="BE251" s="158">
        <f t="shared" si="69"/>
        <v>0</v>
      </c>
      <c r="BF251" s="158">
        <f t="shared" si="70"/>
        <v>0</v>
      </c>
      <c r="BG251" s="158">
        <f t="shared" si="71"/>
        <v>0</v>
      </c>
      <c r="BH251" s="158">
        <f t="shared" si="72"/>
        <v>0</v>
      </c>
      <c r="BI251" s="158">
        <f t="shared" si="73"/>
        <v>0</v>
      </c>
      <c r="BJ251" s="13" t="s">
        <v>82</v>
      </c>
      <c r="BK251" s="158">
        <f t="shared" si="74"/>
        <v>0</v>
      </c>
      <c r="BL251" s="13" t="s">
        <v>229</v>
      </c>
      <c r="BM251" s="157" t="s">
        <v>2087</v>
      </c>
    </row>
    <row r="252" spans="2:65" s="1" customFormat="1" ht="16.5" customHeight="1" x14ac:dyDescent="0.2">
      <c r="B252" s="28"/>
      <c r="C252" s="146" t="s">
        <v>516</v>
      </c>
      <c r="D252" s="146" t="s">
        <v>163</v>
      </c>
      <c r="E252" s="147" t="s">
        <v>2088</v>
      </c>
      <c r="F252" s="148" t="s">
        <v>2089</v>
      </c>
      <c r="G252" s="149" t="s">
        <v>166</v>
      </c>
      <c r="H252" s="150">
        <v>1</v>
      </c>
      <c r="I252" s="151"/>
      <c r="J252" s="152">
        <f t="shared" si="65"/>
        <v>0</v>
      </c>
      <c r="K252" s="153"/>
      <c r="L252" s="28"/>
      <c r="M252" s="154" t="s">
        <v>1</v>
      </c>
      <c r="N252" s="115" t="s">
        <v>40</v>
      </c>
      <c r="P252" s="155">
        <f t="shared" si="66"/>
        <v>0</v>
      </c>
      <c r="Q252" s="155">
        <v>0</v>
      </c>
      <c r="R252" s="155">
        <f t="shared" si="67"/>
        <v>0</v>
      </c>
      <c r="S252" s="155">
        <v>0</v>
      </c>
      <c r="T252" s="156">
        <f t="shared" si="68"/>
        <v>0</v>
      </c>
      <c r="AR252" s="157" t="s">
        <v>229</v>
      </c>
      <c r="AT252" s="157" t="s">
        <v>163</v>
      </c>
      <c r="AU252" s="157" t="s">
        <v>84</v>
      </c>
      <c r="AY252" s="13" t="s">
        <v>160</v>
      </c>
      <c r="BE252" s="158">
        <f t="shared" si="69"/>
        <v>0</v>
      </c>
      <c r="BF252" s="158">
        <f t="shared" si="70"/>
        <v>0</v>
      </c>
      <c r="BG252" s="158">
        <f t="shared" si="71"/>
        <v>0</v>
      </c>
      <c r="BH252" s="158">
        <f t="shared" si="72"/>
        <v>0</v>
      </c>
      <c r="BI252" s="158">
        <f t="shared" si="73"/>
        <v>0</v>
      </c>
      <c r="BJ252" s="13" t="s">
        <v>82</v>
      </c>
      <c r="BK252" s="158">
        <f t="shared" si="74"/>
        <v>0</v>
      </c>
      <c r="BL252" s="13" t="s">
        <v>229</v>
      </c>
      <c r="BM252" s="157" t="s">
        <v>2090</v>
      </c>
    </row>
    <row r="253" spans="2:65" s="1" customFormat="1" ht="16.5" customHeight="1" x14ac:dyDescent="0.2">
      <c r="B253" s="28"/>
      <c r="C253" s="162" t="s">
        <v>520</v>
      </c>
      <c r="D253" s="162" t="s">
        <v>322</v>
      </c>
      <c r="E253" s="163" t="s">
        <v>2091</v>
      </c>
      <c r="F253" s="164" t="s">
        <v>2092</v>
      </c>
      <c r="G253" s="165" t="s">
        <v>166</v>
      </c>
      <c r="H253" s="166">
        <v>1</v>
      </c>
      <c r="I253" s="167"/>
      <c r="J253" s="168">
        <f t="shared" si="65"/>
        <v>0</v>
      </c>
      <c r="K253" s="169"/>
      <c r="L253" s="170"/>
      <c r="M253" s="171" t="s">
        <v>1</v>
      </c>
      <c r="N253" s="172" t="s">
        <v>40</v>
      </c>
      <c r="P253" s="155">
        <f t="shared" si="66"/>
        <v>0</v>
      </c>
      <c r="Q253" s="155">
        <v>1.2E-4</v>
      </c>
      <c r="R253" s="155">
        <f t="shared" si="67"/>
        <v>1.2E-4</v>
      </c>
      <c r="S253" s="155">
        <v>0</v>
      </c>
      <c r="T253" s="156">
        <f t="shared" si="68"/>
        <v>0</v>
      </c>
      <c r="AR253" s="157" t="s">
        <v>295</v>
      </c>
      <c r="AT253" s="157" t="s">
        <v>322</v>
      </c>
      <c r="AU253" s="157" t="s">
        <v>84</v>
      </c>
      <c r="AY253" s="13" t="s">
        <v>160</v>
      </c>
      <c r="BE253" s="158">
        <f t="shared" si="69"/>
        <v>0</v>
      </c>
      <c r="BF253" s="158">
        <f t="shared" si="70"/>
        <v>0</v>
      </c>
      <c r="BG253" s="158">
        <f t="shared" si="71"/>
        <v>0</v>
      </c>
      <c r="BH253" s="158">
        <f t="shared" si="72"/>
        <v>0</v>
      </c>
      <c r="BI253" s="158">
        <f t="shared" si="73"/>
        <v>0</v>
      </c>
      <c r="BJ253" s="13" t="s">
        <v>82</v>
      </c>
      <c r="BK253" s="158">
        <f t="shared" si="74"/>
        <v>0</v>
      </c>
      <c r="BL253" s="13" t="s">
        <v>229</v>
      </c>
      <c r="BM253" s="157" t="s">
        <v>2093</v>
      </c>
    </row>
    <row r="254" spans="2:65" s="1" customFormat="1" ht="24.15" customHeight="1" x14ac:dyDescent="0.2">
      <c r="B254" s="28"/>
      <c r="C254" s="146" t="s">
        <v>524</v>
      </c>
      <c r="D254" s="146" t="s">
        <v>163</v>
      </c>
      <c r="E254" s="147" t="s">
        <v>2094</v>
      </c>
      <c r="F254" s="148" t="s">
        <v>2095</v>
      </c>
      <c r="G254" s="149" t="s">
        <v>218</v>
      </c>
      <c r="H254" s="150">
        <v>1.1379999999999999</v>
      </c>
      <c r="I254" s="151"/>
      <c r="J254" s="152">
        <f t="shared" si="65"/>
        <v>0</v>
      </c>
      <c r="K254" s="153"/>
      <c r="L254" s="28"/>
      <c r="M254" s="154" t="s">
        <v>1</v>
      </c>
      <c r="N254" s="115" t="s">
        <v>40</v>
      </c>
      <c r="P254" s="155">
        <f t="shared" si="66"/>
        <v>0</v>
      </c>
      <c r="Q254" s="155">
        <v>0</v>
      </c>
      <c r="R254" s="155">
        <f t="shared" si="67"/>
        <v>0</v>
      </c>
      <c r="S254" s="155">
        <v>0</v>
      </c>
      <c r="T254" s="156">
        <f t="shared" si="68"/>
        <v>0</v>
      </c>
      <c r="AR254" s="157" t="s">
        <v>229</v>
      </c>
      <c r="AT254" s="157" t="s">
        <v>163</v>
      </c>
      <c r="AU254" s="157" t="s">
        <v>84</v>
      </c>
      <c r="AY254" s="13" t="s">
        <v>160</v>
      </c>
      <c r="BE254" s="158">
        <f t="shared" si="69"/>
        <v>0</v>
      </c>
      <c r="BF254" s="158">
        <f t="shared" si="70"/>
        <v>0</v>
      </c>
      <c r="BG254" s="158">
        <f t="shared" si="71"/>
        <v>0</v>
      </c>
      <c r="BH254" s="158">
        <f t="shared" si="72"/>
        <v>0</v>
      </c>
      <c r="BI254" s="158">
        <f t="shared" si="73"/>
        <v>0</v>
      </c>
      <c r="BJ254" s="13" t="s">
        <v>82</v>
      </c>
      <c r="BK254" s="158">
        <f t="shared" si="74"/>
        <v>0</v>
      </c>
      <c r="BL254" s="13" t="s">
        <v>229</v>
      </c>
      <c r="BM254" s="157" t="s">
        <v>2096</v>
      </c>
    </row>
    <row r="255" spans="2:65" s="11" customFormat="1" ht="22.75" customHeight="1" x14ac:dyDescent="0.25">
      <c r="B255" s="134"/>
      <c r="D255" s="135" t="s">
        <v>74</v>
      </c>
      <c r="E255" s="144" t="s">
        <v>2097</v>
      </c>
      <c r="F255" s="144" t="s">
        <v>2098</v>
      </c>
      <c r="I255" s="137"/>
      <c r="J255" s="145">
        <f>BK255</f>
        <v>0</v>
      </c>
      <c r="L255" s="134"/>
      <c r="M255" s="139"/>
      <c r="P255" s="140">
        <f>SUM(P256:P257)</f>
        <v>0</v>
      </c>
      <c r="R255" s="140">
        <f>SUM(R256:R257)</f>
        <v>4.5999999999999999E-2</v>
      </c>
      <c r="T255" s="141">
        <f>SUM(T256:T257)</f>
        <v>0</v>
      </c>
      <c r="AR255" s="135" t="s">
        <v>84</v>
      </c>
      <c r="AT255" s="142" t="s">
        <v>74</v>
      </c>
      <c r="AU255" s="142" t="s">
        <v>82</v>
      </c>
      <c r="AY255" s="135" t="s">
        <v>160</v>
      </c>
      <c r="BK255" s="143">
        <f>SUM(BK256:BK257)</f>
        <v>0</v>
      </c>
    </row>
    <row r="256" spans="2:65" s="1" customFormat="1" ht="33" customHeight="1" x14ac:dyDescent="0.2">
      <c r="B256" s="28"/>
      <c r="C256" s="146" t="s">
        <v>528</v>
      </c>
      <c r="D256" s="146" t="s">
        <v>163</v>
      </c>
      <c r="E256" s="147" t="s">
        <v>2099</v>
      </c>
      <c r="F256" s="148" t="s">
        <v>2100</v>
      </c>
      <c r="G256" s="149" t="s">
        <v>223</v>
      </c>
      <c r="H256" s="150">
        <v>5</v>
      </c>
      <c r="I256" s="151"/>
      <c r="J256" s="152">
        <f>ROUND(I256*H256,2)</f>
        <v>0</v>
      </c>
      <c r="K256" s="153"/>
      <c r="L256" s="28"/>
      <c r="M256" s="154" t="s">
        <v>1</v>
      </c>
      <c r="N256" s="115" t="s">
        <v>40</v>
      </c>
      <c r="P256" s="155">
        <f>O256*H256</f>
        <v>0</v>
      </c>
      <c r="Q256" s="155">
        <v>9.1999999999999998E-3</v>
      </c>
      <c r="R256" s="155">
        <f>Q256*H256</f>
        <v>4.5999999999999999E-2</v>
      </c>
      <c r="S256" s="155">
        <v>0</v>
      </c>
      <c r="T256" s="156">
        <f>S256*H256</f>
        <v>0</v>
      </c>
      <c r="AR256" s="157" t="s">
        <v>229</v>
      </c>
      <c r="AT256" s="157" t="s">
        <v>163</v>
      </c>
      <c r="AU256" s="157" t="s">
        <v>84</v>
      </c>
      <c r="AY256" s="13" t="s">
        <v>160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3" t="s">
        <v>82</v>
      </c>
      <c r="BK256" s="158">
        <f>ROUND(I256*H256,2)</f>
        <v>0</v>
      </c>
      <c r="BL256" s="13" t="s">
        <v>229</v>
      </c>
      <c r="BM256" s="157" t="s">
        <v>2101</v>
      </c>
    </row>
    <row r="257" spans="2:65" s="1" customFormat="1" ht="24.15" customHeight="1" x14ac:dyDescent="0.2">
      <c r="B257" s="28"/>
      <c r="C257" s="146" t="s">
        <v>532</v>
      </c>
      <c r="D257" s="146" t="s">
        <v>163</v>
      </c>
      <c r="E257" s="147" t="s">
        <v>2102</v>
      </c>
      <c r="F257" s="148" t="s">
        <v>2103</v>
      </c>
      <c r="G257" s="149" t="s">
        <v>218</v>
      </c>
      <c r="H257" s="150">
        <v>4.5999999999999999E-2</v>
      </c>
      <c r="I257" s="151"/>
      <c r="J257" s="152">
        <f>ROUND(I257*H257,2)</f>
        <v>0</v>
      </c>
      <c r="K257" s="153"/>
      <c r="L257" s="28"/>
      <c r="M257" s="173" t="s">
        <v>1</v>
      </c>
      <c r="N257" s="174" t="s">
        <v>40</v>
      </c>
      <c r="O257" s="175"/>
      <c r="P257" s="176">
        <f>O257*H257</f>
        <v>0</v>
      </c>
      <c r="Q257" s="176">
        <v>0</v>
      </c>
      <c r="R257" s="176">
        <f>Q257*H257</f>
        <v>0</v>
      </c>
      <c r="S257" s="176">
        <v>0</v>
      </c>
      <c r="T257" s="177">
        <f>S257*H257</f>
        <v>0</v>
      </c>
      <c r="AR257" s="157" t="s">
        <v>229</v>
      </c>
      <c r="AT257" s="157" t="s">
        <v>163</v>
      </c>
      <c r="AU257" s="157" t="s">
        <v>84</v>
      </c>
      <c r="AY257" s="13" t="s">
        <v>160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3" t="s">
        <v>82</v>
      </c>
      <c r="BK257" s="158">
        <f>ROUND(I257*H257,2)</f>
        <v>0</v>
      </c>
      <c r="BL257" s="13" t="s">
        <v>229</v>
      </c>
      <c r="BM257" s="157" t="s">
        <v>2104</v>
      </c>
    </row>
    <row r="258" spans="2:65" s="1" customFormat="1" ht="7" customHeight="1" x14ac:dyDescent="0.2">
      <c r="B258" s="40"/>
      <c r="C258" s="41"/>
      <c r="D258" s="41"/>
      <c r="E258" s="41"/>
      <c r="F258" s="41"/>
      <c r="G258" s="41"/>
      <c r="H258" s="41"/>
      <c r="I258" s="41"/>
      <c r="J258" s="41"/>
      <c r="K258" s="41"/>
      <c r="L258" s="28"/>
    </row>
  </sheetData>
  <sheetProtection algorithmName="SHA-512" hashValue="5PXJqTTZwmH2vyi/7Gw3XPSfixTP3cIA4tNssuKMiNgS3bKpCZ/urlfwId82uLGe6dHa+/6C3qE8RRYNnQwarg==" saltValue="Rm0QTA2rjR8QTiXB1rGEhNlELvIgTjWPNSkK2oWTzhF+CJJyWPTZ1B1fD/TYLzOJfu8ZBhDawBI64c8LwxL/tg==" spinCount="100000" sheet="1" objects="1" scenarios="1" formatColumns="0" formatRows="0" autoFilter="0"/>
  <autoFilter ref="C138:K257" xr:uid="{00000000-0009-0000-0000-000005000000}"/>
  <mergeCells count="14">
    <mergeCell ref="D117:F117"/>
    <mergeCell ref="E129:H129"/>
    <mergeCell ref="E131:H131"/>
    <mergeCell ref="L2:V2"/>
    <mergeCell ref="E87:H87"/>
    <mergeCell ref="D113:F113"/>
    <mergeCell ref="D114:F114"/>
    <mergeCell ref="D115:F115"/>
    <mergeCell ref="D116:F11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6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104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s="1" customFormat="1" ht="12" customHeight="1" x14ac:dyDescent="0.2">
      <c r="B8" s="28"/>
      <c r="D8" s="23" t="s">
        <v>112</v>
      </c>
      <c r="L8" s="28"/>
    </row>
    <row r="9" spans="2:46" s="1" customFormat="1" ht="16.5" customHeight="1" x14ac:dyDescent="0.2">
      <c r="B9" s="28"/>
      <c r="E9" s="178" t="s">
        <v>2105</v>
      </c>
      <c r="F9" s="222"/>
      <c r="G9" s="222"/>
      <c r="H9" s="222"/>
      <c r="L9" s="28"/>
    </row>
    <row r="10" spans="2:46" s="1" customFormat="1" ht="10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12. 4. 2023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23" t="str">
        <f>'Rekapitulace stavby'!E14</f>
        <v>Vyplň údaj</v>
      </c>
      <c r="F18" s="204"/>
      <c r="G18" s="204"/>
      <c r="H18" s="204"/>
      <c r="I18" s="23" t="s">
        <v>27</v>
      </c>
      <c r="J18" s="24" t="str">
        <f>'Rekapitulace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31</v>
      </c>
      <c r="I24" s="23" t="s">
        <v>27</v>
      </c>
      <c r="J24" s="21" t="s">
        <v>1</v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0"/>
      <c r="E27" s="209" t="s">
        <v>1</v>
      </c>
      <c r="F27" s="209"/>
      <c r="G27" s="209"/>
      <c r="H27" s="209"/>
      <c r="L27" s="90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 x14ac:dyDescent="0.2">
      <c r="B30" s="28"/>
      <c r="D30" s="21" t="s">
        <v>116</v>
      </c>
      <c r="J30" s="91">
        <f>J96</f>
        <v>0</v>
      </c>
      <c r="L30" s="28"/>
    </row>
    <row r="31" spans="2:12" s="1" customFormat="1" ht="14.4" customHeight="1" x14ac:dyDescent="0.2">
      <c r="B31" s="28"/>
      <c r="D31" s="92" t="s">
        <v>117</v>
      </c>
      <c r="J31" s="91">
        <f>J104</f>
        <v>0</v>
      </c>
      <c r="L31" s="28"/>
    </row>
    <row r="32" spans="2:12" s="1" customFormat="1" ht="25.4" customHeight="1" x14ac:dyDescent="0.2">
      <c r="B32" s="28"/>
      <c r="D32" s="93" t="s">
        <v>35</v>
      </c>
      <c r="J32" s="62">
        <f>ROUND(J30 + J31, 2)</f>
        <v>0</v>
      </c>
      <c r="L32" s="28"/>
    </row>
    <row r="33" spans="2:12" s="1" customFormat="1" ht="7" customHeight="1" x14ac:dyDescent="0.2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1" t="s">
        <v>39</v>
      </c>
      <c r="E35" s="23" t="s">
        <v>40</v>
      </c>
      <c r="F35" s="82">
        <f>ROUND((SUM(BE104:BE111) + SUM(BE131:BE205)),  2)</f>
        <v>0</v>
      </c>
      <c r="I35" s="94">
        <v>0.21</v>
      </c>
      <c r="J35" s="82">
        <f>ROUND(((SUM(BE104:BE111) + SUM(BE131:BE205))*I35),  2)</f>
        <v>0</v>
      </c>
      <c r="L35" s="28"/>
    </row>
    <row r="36" spans="2:12" s="1" customFormat="1" ht="14.4" customHeight="1" x14ac:dyDescent="0.2">
      <c r="B36" s="28"/>
      <c r="E36" s="23" t="s">
        <v>41</v>
      </c>
      <c r="F36" s="82">
        <f>ROUND((SUM(BF104:BF111) + SUM(BF131:BF205)),  2)</f>
        <v>0</v>
      </c>
      <c r="I36" s="94">
        <v>0.15</v>
      </c>
      <c r="J36" s="82">
        <f>ROUND(((SUM(BF104:BF111) + SUM(BF131:BF205))*I36),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2">
        <f>ROUND((SUM(BG104:BG111) + SUM(BG131:BG205)),  2)</f>
        <v>0</v>
      </c>
      <c r="I37" s="94">
        <v>0.21</v>
      </c>
      <c r="J37" s="82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2">
        <f>ROUND((SUM(BH104:BH111) + SUM(BH131:BH205)),  2)</f>
        <v>0</v>
      </c>
      <c r="I38" s="94">
        <v>0.15</v>
      </c>
      <c r="J38" s="82">
        <f>0</f>
        <v>0</v>
      </c>
      <c r="L38" s="28"/>
    </row>
    <row r="39" spans="2:12" s="1" customFormat="1" ht="14.4" hidden="1" customHeight="1" x14ac:dyDescent="0.2">
      <c r="B39" s="28"/>
      <c r="E39" s="23" t="s">
        <v>44</v>
      </c>
      <c r="F39" s="82">
        <f>ROUND((SUM(BI104:BI111) + SUM(BI131:BI205)),  2)</f>
        <v>0</v>
      </c>
      <c r="I39" s="94">
        <v>0</v>
      </c>
      <c r="J39" s="82">
        <f>0</f>
        <v>0</v>
      </c>
      <c r="L39" s="28"/>
    </row>
    <row r="40" spans="2:12" s="1" customFormat="1" ht="7" customHeight="1" x14ac:dyDescent="0.2">
      <c r="B40" s="28"/>
      <c r="L40" s="28"/>
    </row>
    <row r="41" spans="2:12" s="1" customFormat="1" ht="25.4" customHeight="1" x14ac:dyDescent="0.2">
      <c r="B41" s="28"/>
      <c r="C41" s="95"/>
      <c r="D41" s="96" t="s">
        <v>45</v>
      </c>
      <c r="E41" s="53"/>
      <c r="F41" s="53"/>
      <c r="G41" s="97" t="s">
        <v>46</v>
      </c>
      <c r="H41" s="98" t="s">
        <v>47</v>
      </c>
      <c r="I41" s="53"/>
      <c r="J41" s="99">
        <f>SUM(J32:J39)</f>
        <v>0</v>
      </c>
      <c r="K41" s="100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47" s="1" customFormat="1" ht="12" customHeight="1" x14ac:dyDescent="0.2">
      <c r="B86" s="28"/>
      <c r="C86" s="23" t="s">
        <v>112</v>
      </c>
      <c r="L86" s="28"/>
    </row>
    <row r="87" spans="2:47" s="1" customFormat="1" ht="16.5" customHeight="1" x14ac:dyDescent="0.2">
      <c r="B87" s="28"/>
      <c r="E87" s="178" t="str">
        <f>E9</f>
        <v>03 - Elektroinstalace</v>
      </c>
      <c r="F87" s="222"/>
      <c r="G87" s="222"/>
      <c r="H87" s="222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>p.č. 1006/1, 1006/44 a p.č. st. 52, k.ú. Kozojedy</v>
      </c>
      <c r="I89" s="23" t="s">
        <v>22</v>
      </c>
      <c r="J89" s="48" t="str">
        <f>IF(J12="","",J12)</f>
        <v>12. 4. 2023</v>
      </c>
      <c r="L89" s="28"/>
    </row>
    <row r="90" spans="2:47" s="1" customFormat="1" ht="7" customHeight="1" x14ac:dyDescent="0.2">
      <c r="B90" s="28"/>
      <c r="L90" s="28"/>
    </row>
    <row r="91" spans="2:47" s="1" customFormat="1" ht="15.15" customHeight="1" x14ac:dyDescent="0.2">
      <c r="B91" s="28"/>
      <c r="C91" s="23" t="s">
        <v>24</v>
      </c>
      <c r="F91" s="21" t="str">
        <f>E15</f>
        <v>Obec Kozojedy, 9. května 40, 28163 Kozojedy</v>
      </c>
      <c r="I91" s="23" t="s">
        <v>30</v>
      </c>
      <c r="J91" s="26" t="str">
        <f>E21</f>
        <v>KFJ poject s.r.o.</v>
      </c>
      <c r="L91" s="28"/>
    </row>
    <row r="92" spans="2:47" s="1" customFormat="1" ht="15.1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KFJ poject s.r.o.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103" t="s">
        <v>119</v>
      </c>
      <c r="D94" s="95"/>
      <c r="E94" s="95"/>
      <c r="F94" s="95"/>
      <c r="G94" s="95"/>
      <c r="H94" s="95"/>
      <c r="I94" s="95"/>
      <c r="J94" s="104" t="s">
        <v>120</v>
      </c>
      <c r="K94" s="95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105" t="s">
        <v>121</v>
      </c>
      <c r="J96" s="62">
        <f>J131</f>
        <v>0</v>
      </c>
      <c r="L96" s="28"/>
      <c r="AU96" s="13" t="s">
        <v>122</v>
      </c>
    </row>
    <row r="97" spans="2:65" s="8" customFormat="1" ht="25" customHeight="1" x14ac:dyDescent="0.2">
      <c r="B97" s="106"/>
      <c r="D97" s="107" t="s">
        <v>2106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2:65" s="8" customFormat="1" ht="25" customHeight="1" x14ac:dyDescent="0.2">
      <c r="B98" s="106"/>
      <c r="D98" s="107" t="s">
        <v>123</v>
      </c>
      <c r="E98" s="108"/>
      <c r="F98" s="108"/>
      <c r="G98" s="108"/>
      <c r="H98" s="108"/>
      <c r="I98" s="108"/>
      <c r="J98" s="109">
        <f>J194</f>
        <v>0</v>
      </c>
      <c r="L98" s="106"/>
    </row>
    <row r="99" spans="2:65" s="9" customFormat="1" ht="19.899999999999999" customHeight="1" x14ac:dyDescent="0.2">
      <c r="B99" s="110"/>
      <c r="D99" s="111" t="s">
        <v>125</v>
      </c>
      <c r="E99" s="112"/>
      <c r="F99" s="112"/>
      <c r="G99" s="112"/>
      <c r="H99" s="112"/>
      <c r="I99" s="112"/>
      <c r="J99" s="113">
        <f>J195</f>
        <v>0</v>
      </c>
      <c r="L99" s="110"/>
    </row>
    <row r="100" spans="2:65" s="9" customFormat="1" ht="19.899999999999999" customHeight="1" x14ac:dyDescent="0.2">
      <c r="B100" s="110"/>
      <c r="D100" s="111" t="s">
        <v>126</v>
      </c>
      <c r="E100" s="112"/>
      <c r="F100" s="112"/>
      <c r="G100" s="112"/>
      <c r="H100" s="112"/>
      <c r="I100" s="112"/>
      <c r="J100" s="113">
        <f>J197</f>
        <v>0</v>
      </c>
      <c r="L100" s="110"/>
    </row>
    <row r="101" spans="2:65" s="9" customFormat="1" ht="19.899999999999999" customHeight="1" x14ac:dyDescent="0.2">
      <c r="B101" s="110"/>
      <c r="D101" s="111" t="s">
        <v>127</v>
      </c>
      <c r="E101" s="112"/>
      <c r="F101" s="112"/>
      <c r="G101" s="112"/>
      <c r="H101" s="112"/>
      <c r="I101" s="112"/>
      <c r="J101" s="113">
        <f>J200</f>
        <v>0</v>
      </c>
      <c r="L101" s="110"/>
    </row>
    <row r="102" spans="2:65" s="1" customFormat="1" ht="21.75" customHeight="1" x14ac:dyDescent="0.2">
      <c r="B102" s="28"/>
      <c r="L102" s="28"/>
    </row>
    <row r="103" spans="2:65" s="1" customFormat="1" ht="7" customHeight="1" x14ac:dyDescent="0.2">
      <c r="B103" s="28"/>
      <c r="L103" s="28"/>
    </row>
    <row r="104" spans="2:65" s="1" customFormat="1" ht="29.25" customHeight="1" x14ac:dyDescent="0.2">
      <c r="B104" s="28"/>
      <c r="C104" s="105" t="s">
        <v>136</v>
      </c>
      <c r="J104" s="114">
        <f>ROUND(J105 + J106 + J107 + J108 + J109 + J110,2)</f>
        <v>0</v>
      </c>
      <c r="L104" s="28"/>
      <c r="N104" s="115" t="s">
        <v>39</v>
      </c>
    </row>
    <row r="105" spans="2:65" s="1" customFormat="1" ht="18" customHeight="1" x14ac:dyDescent="0.2">
      <c r="B105" s="28"/>
      <c r="D105" s="224" t="s">
        <v>137</v>
      </c>
      <c r="E105" s="225"/>
      <c r="F105" s="225"/>
      <c r="J105" s="117">
        <v>0</v>
      </c>
      <c r="L105" s="118"/>
      <c r="M105" s="119"/>
      <c r="N105" s="120" t="s">
        <v>40</v>
      </c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21" t="s">
        <v>109</v>
      </c>
      <c r="AZ105" s="119"/>
      <c r="BA105" s="119"/>
      <c r="BB105" s="119"/>
      <c r="BC105" s="119"/>
      <c r="BD105" s="119"/>
      <c r="BE105" s="122">
        <f t="shared" ref="BE105:BE110" si="0">IF(N105="základní",J105,0)</f>
        <v>0</v>
      </c>
      <c r="BF105" s="122">
        <f t="shared" ref="BF105:BF110" si="1">IF(N105="snížená",J105,0)</f>
        <v>0</v>
      </c>
      <c r="BG105" s="122">
        <f t="shared" ref="BG105:BG110" si="2">IF(N105="zákl. přenesená",J105,0)</f>
        <v>0</v>
      </c>
      <c r="BH105" s="122">
        <f t="shared" ref="BH105:BH110" si="3">IF(N105="sníž. přenesená",J105,0)</f>
        <v>0</v>
      </c>
      <c r="BI105" s="122">
        <f t="shared" ref="BI105:BI110" si="4">IF(N105="nulová",J105,0)</f>
        <v>0</v>
      </c>
      <c r="BJ105" s="121" t="s">
        <v>82</v>
      </c>
      <c r="BK105" s="119"/>
      <c r="BL105" s="119"/>
      <c r="BM105" s="119"/>
    </row>
    <row r="106" spans="2:65" s="1" customFormat="1" ht="18" customHeight="1" x14ac:dyDescent="0.2">
      <c r="B106" s="28"/>
      <c r="D106" s="224" t="s">
        <v>138</v>
      </c>
      <c r="E106" s="225"/>
      <c r="F106" s="225"/>
      <c r="J106" s="117">
        <v>0</v>
      </c>
      <c r="L106" s="118"/>
      <c r="M106" s="119"/>
      <c r="N106" s="120" t="s">
        <v>40</v>
      </c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21" t="s">
        <v>109</v>
      </c>
      <c r="AZ106" s="119"/>
      <c r="BA106" s="119"/>
      <c r="BB106" s="119"/>
      <c r="BC106" s="119"/>
      <c r="BD106" s="119"/>
      <c r="BE106" s="122">
        <f t="shared" si="0"/>
        <v>0</v>
      </c>
      <c r="BF106" s="122">
        <f t="shared" si="1"/>
        <v>0</v>
      </c>
      <c r="BG106" s="122">
        <f t="shared" si="2"/>
        <v>0</v>
      </c>
      <c r="BH106" s="122">
        <f t="shared" si="3"/>
        <v>0</v>
      </c>
      <c r="BI106" s="122">
        <f t="shared" si="4"/>
        <v>0</v>
      </c>
      <c r="BJ106" s="121" t="s">
        <v>82</v>
      </c>
      <c r="BK106" s="119"/>
      <c r="BL106" s="119"/>
      <c r="BM106" s="119"/>
    </row>
    <row r="107" spans="2:65" s="1" customFormat="1" ht="18" customHeight="1" x14ac:dyDescent="0.2">
      <c r="B107" s="28"/>
      <c r="D107" s="224" t="s">
        <v>139</v>
      </c>
      <c r="E107" s="225"/>
      <c r="F107" s="225"/>
      <c r="J107" s="117">
        <v>0</v>
      </c>
      <c r="L107" s="118"/>
      <c r="M107" s="119"/>
      <c r="N107" s="120" t="s">
        <v>40</v>
      </c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21" t="s">
        <v>109</v>
      </c>
      <c r="AZ107" s="119"/>
      <c r="BA107" s="119"/>
      <c r="BB107" s="119"/>
      <c r="BC107" s="119"/>
      <c r="BD107" s="119"/>
      <c r="BE107" s="122">
        <f t="shared" si="0"/>
        <v>0</v>
      </c>
      <c r="BF107" s="122">
        <f t="shared" si="1"/>
        <v>0</v>
      </c>
      <c r="BG107" s="122">
        <f t="shared" si="2"/>
        <v>0</v>
      </c>
      <c r="BH107" s="122">
        <f t="shared" si="3"/>
        <v>0</v>
      </c>
      <c r="BI107" s="122">
        <f t="shared" si="4"/>
        <v>0</v>
      </c>
      <c r="BJ107" s="121" t="s">
        <v>82</v>
      </c>
      <c r="BK107" s="119"/>
      <c r="BL107" s="119"/>
      <c r="BM107" s="119"/>
    </row>
    <row r="108" spans="2:65" s="1" customFormat="1" ht="18" customHeight="1" x14ac:dyDescent="0.2">
      <c r="B108" s="28"/>
      <c r="D108" s="224" t="s">
        <v>140</v>
      </c>
      <c r="E108" s="225"/>
      <c r="F108" s="225"/>
      <c r="J108" s="117">
        <v>0</v>
      </c>
      <c r="L108" s="118"/>
      <c r="M108" s="119"/>
      <c r="N108" s="120" t="s">
        <v>40</v>
      </c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21" t="s">
        <v>109</v>
      </c>
      <c r="AZ108" s="119"/>
      <c r="BA108" s="119"/>
      <c r="BB108" s="119"/>
      <c r="BC108" s="119"/>
      <c r="BD108" s="119"/>
      <c r="BE108" s="122">
        <f t="shared" si="0"/>
        <v>0</v>
      </c>
      <c r="BF108" s="122">
        <f t="shared" si="1"/>
        <v>0</v>
      </c>
      <c r="BG108" s="122">
        <f t="shared" si="2"/>
        <v>0</v>
      </c>
      <c r="BH108" s="122">
        <f t="shared" si="3"/>
        <v>0</v>
      </c>
      <c r="BI108" s="122">
        <f t="shared" si="4"/>
        <v>0</v>
      </c>
      <c r="BJ108" s="121" t="s">
        <v>82</v>
      </c>
      <c r="BK108" s="119"/>
      <c r="BL108" s="119"/>
      <c r="BM108" s="119"/>
    </row>
    <row r="109" spans="2:65" s="1" customFormat="1" ht="18" customHeight="1" x14ac:dyDescent="0.2">
      <c r="B109" s="28"/>
      <c r="D109" s="224" t="s">
        <v>141</v>
      </c>
      <c r="E109" s="225"/>
      <c r="F109" s="225"/>
      <c r="J109" s="117">
        <v>0</v>
      </c>
      <c r="L109" s="118"/>
      <c r="M109" s="119"/>
      <c r="N109" s="120" t="s">
        <v>40</v>
      </c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21" t="s">
        <v>109</v>
      </c>
      <c r="AZ109" s="119"/>
      <c r="BA109" s="119"/>
      <c r="BB109" s="119"/>
      <c r="BC109" s="119"/>
      <c r="BD109" s="119"/>
      <c r="BE109" s="122">
        <f t="shared" si="0"/>
        <v>0</v>
      </c>
      <c r="BF109" s="122">
        <f t="shared" si="1"/>
        <v>0</v>
      </c>
      <c r="BG109" s="122">
        <f t="shared" si="2"/>
        <v>0</v>
      </c>
      <c r="BH109" s="122">
        <f t="shared" si="3"/>
        <v>0</v>
      </c>
      <c r="BI109" s="122">
        <f t="shared" si="4"/>
        <v>0</v>
      </c>
      <c r="BJ109" s="121" t="s">
        <v>82</v>
      </c>
      <c r="BK109" s="119"/>
      <c r="BL109" s="119"/>
      <c r="BM109" s="119"/>
    </row>
    <row r="110" spans="2:65" s="1" customFormat="1" ht="18" customHeight="1" x14ac:dyDescent="0.2">
      <c r="B110" s="28"/>
      <c r="D110" s="116" t="s">
        <v>142</v>
      </c>
      <c r="J110" s="117">
        <f>ROUND(J30*T110,2)</f>
        <v>0</v>
      </c>
      <c r="L110" s="118"/>
      <c r="M110" s="119"/>
      <c r="N110" s="120" t="s">
        <v>40</v>
      </c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21" t="s">
        <v>143</v>
      </c>
      <c r="AZ110" s="119"/>
      <c r="BA110" s="119"/>
      <c r="BB110" s="119"/>
      <c r="BC110" s="119"/>
      <c r="BD110" s="119"/>
      <c r="BE110" s="122">
        <f t="shared" si="0"/>
        <v>0</v>
      </c>
      <c r="BF110" s="122">
        <f t="shared" si="1"/>
        <v>0</v>
      </c>
      <c r="BG110" s="122">
        <f t="shared" si="2"/>
        <v>0</v>
      </c>
      <c r="BH110" s="122">
        <f t="shared" si="3"/>
        <v>0</v>
      </c>
      <c r="BI110" s="122">
        <f t="shared" si="4"/>
        <v>0</v>
      </c>
      <c r="BJ110" s="121" t="s">
        <v>82</v>
      </c>
      <c r="BK110" s="119"/>
      <c r="BL110" s="119"/>
      <c r="BM110" s="119"/>
    </row>
    <row r="111" spans="2:65" s="1" customFormat="1" ht="10" x14ac:dyDescent="0.2">
      <c r="B111" s="28"/>
      <c r="L111" s="28"/>
    </row>
    <row r="112" spans="2:65" s="1" customFormat="1" ht="29.25" customHeight="1" x14ac:dyDescent="0.2">
      <c r="B112" s="28"/>
      <c r="C112" s="123" t="s">
        <v>144</v>
      </c>
      <c r="D112" s="95"/>
      <c r="E112" s="95"/>
      <c r="F112" s="95"/>
      <c r="G112" s="95"/>
      <c r="H112" s="95"/>
      <c r="I112" s="95"/>
      <c r="J112" s="124">
        <f>ROUND(J96+J104,2)</f>
        <v>0</v>
      </c>
      <c r="K112" s="95"/>
      <c r="L112" s="28"/>
    </row>
    <row r="113" spans="2:12" s="1" customFormat="1" ht="7" customHeight="1" x14ac:dyDescent="0.2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8"/>
    </row>
    <row r="117" spans="2:12" s="1" customFormat="1" ht="7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8"/>
    </row>
    <row r="118" spans="2:12" s="1" customFormat="1" ht="25" customHeight="1" x14ac:dyDescent="0.2">
      <c r="B118" s="28"/>
      <c r="C118" s="17" t="s">
        <v>145</v>
      </c>
      <c r="L118" s="28"/>
    </row>
    <row r="119" spans="2:12" s="1" customFormat="1" ht="7" customHeight="1" x14ac:dyDescent="0.2">
      <c r="B119" s="28"/>
      <c r="L119" s="28"/>
    </row>
    <row r="120" spans="2:12" s="1" customFormat="1" ht="12" customHeight="1" x14ac:dyDescent="0.2">
      <c r="B120" s="28"/>
      <c r="C120" s="23" t="s">
        <v>16</v>
      </c>
      <c r="L120" s="28"/>
    </row>
    <row r="121" spans="2:12" s="1" customFormat="1" ht="26.25" customHeight="1" x14ac:dyDescent="0.2">
      <c r="B121" s="28"/>
      <c r="E121" s="220" t="str">
        <f>E7</f>
        <v>Stavební úpravy, přístavba a nástavba objektu - Objekt občanského vybavení a umístění TČ</v>
      </c>
      <c r="F121" s="221"/>
      <c r="G121" s="221"/>
      <c r="H121" s="221"/>
      <c r="L121" s="28"/>
    </row>
    <row r="122" spans="2:12" s="1" customFormat="1" ht="12" customHeight="1" x14ac:dyDescent="0.2">
      <c r="B122" s="28"/>
      <c r="C122" s="23" t="s">
        <v>112</v>
      </c>
      <c r="L122" s="28"/>
    </row>
    <row r="123" spans="2:12" s="1" customFormat="1" ht="16.5" customHeight="1" x14ac:dyDescent="0.2">
      <c r="B123" s="28"/>
      <c r="E123" s="178" t="str">
        <f>E9</f>
        <v>03 - Elektroinstalace</v>
      </c>
      <c r="F123" s="222"/>
      <c r="G123" s="222"/>
      <c r="H123" s="222"/>
      <c r="L123" s="28"/>
    </row>
    <row r="124" spans="2:12" s="1" customFormat="1" ht="7" customHeight="1" x14ac:dyDescent="0.2">
      <c r="B124" s="28"/>
      <c r="L124" s="28"/>
    </row>
    <row r="125" spans="2:12" s="1" customFormat="1" ht="12" customHeight="1" x14ac:dyDescent="0.2">
      <c r="B125" s="28"/>
      <c r="C125" s="23" t="s">
        <v>20</v>
      </c>
      <c r="F125" s="21" t="str">
        <f>F12</f>
        <v>p.č. 1006/1, 1006/44 a p.č. st. 52, k.ú. Kozojedy</v>
      </c>
      <c r="I125" s="23" t="s">
        <v>22</v>
      </c>
      <c r="J125" s="48" t="str">
        <f>IF(J12="","",J12)</f>
        <v>12. 4. 2023</v>
      </c>
      <c r="L125" s="28"/>
    </row>
    <row r="126" spans="2:12" s="1" customFormat="1" ht="7" customHeight="1" x14ac:dyDescent="0.2">
      <c r="B126" s="28"/>
      <c r="L126" s="28"/>
    </row>
    <row r="127" spans="2:12" s="1" customFormat="1" ht="15.15" customHeight="1" x14ac:dyDescent="0.2">
      <c r="B127" s="28"/>
      <c r="C127" s="23" t="s">
        <v>24</v>
      </c>
      <c r="F127" s="21" t="str">
        <f>E15</f>
        <v>Obec Kozojedy, 9. května 40, 28163 Kozojedy</v>
      </c>
      <c r="I127" s="23" t="s">
        <v>30</v>
      </c>
      <c r="J127" s="26" t="str">
        <f>E21</f>
        <v>KFJ poject s.r.o.</v>
      </c>
      <c r="L127" s="28"/>
    </row>
    <row r="128" spans="2:12" s="1" customFormat="1" ht="15.15" customHeight="1" x14ac:dyDescent="0.2">
      <c r="B128" s="28"/>
      <c r="C128" s="23" t="s">
        <v>28</v>
      </c>
      <c r="F128" s="21" t="str">
        <f>IF(E18="","",E18)</f>
        <v>Vyplň údaj</v>
      </c>
      <c r="I128" s="23" t="s">
        <v>33</v>
      </c>
      <c r="J128" s="26" t="str">
        <f>E24</f>
        <v>KFJ poject s.r.o.</v>
      </c>
      <c r="L128" s="28"/>
    </row>
    <row r="129" spans="2:65" s="1" customFormat="1" ht="10.25" customHeight="1" x14ac:dyDescent="0.2">
      <c r="B129" s="28"/>
      <c r="L129" s="28"/>
    </row>
    <row r="130" spans="2:65" s="10" customFormat="1" ht="29.25" customHeight="1" x14ac:dyDescent="0.2">
      <c r="B130" s="125"/>
      <c r="C130" s="126" t="s">
        <v>146</v>
      </c>
      <c r="D130" s="127" t="s">
        <v>60</v>
      </c>
      <c r="E130" s="127" t="s">
        <v>56</v>
      </c>
      <c r="F130" s="127" t="s">
        <v>57</v>
      </c>
      <c r="G130" s="127" t="s">
        <v>147</v>
      </c>
      <c r="H130" s="127" t="s">
        <v>148</v>
      </c>
      <c r="I130" s="127" t="s">
        <v>149</v>
      </c>
      <c r="J130" s="128" t="s">
        <v>120</v>
      </c>
      <c r="K130" s="129" t="s">
        <v>150</v>
      </c>
      <c r="L130" s="125"/>
      <c r="M130" s="55" t="s">
        <v>1</v>
      </c>
      <c r="N130" s="56" t="s">
        <v>39</v>
      </c>
      <c r="O130" s="56" t="s">
        <v>151</v>
      </c>
      <c r="P130" s="56" t="s">
        <v>152</v>
      </c>
      <c r="Q130" s="56" t="s">
        <v>153</v>
      </c>
      <c r="R130" s="56" t="s">
        <v>154</v>
      </c>
      <c r="S130" s="56" t="s">
        <v>155</v>
      </c>
      <c r="T130" s="57" t="s">
        <v>156</v>
      </c>
    </row>
    <row r="131" spans="2:65" s="1" customFormat="1" ht="22.75" customHeight="1" x14ac:dyDescent="0.35">
      <c r="B131" s="28"/>
      <c r="C131" s="60" t="s">
        <v>157</v>
      </c>
      <c r="J131" s="130">
        <f>BK131</f>
        <v>0</v>
      </c>
      <c r="L131" s="28"/>
      <c r="M131" s="58"/>
      <c r="N131" s="49"/>
      <c r="O131" s="49"/>
      <c r="P131" s="131">
        <f>P132+P194</f>
        <v>0</v>
      </c>
      <c r="Q131" s="49"/>
      <c r="R131" s="131">
        <f>R132+R194</f>
        <v>0.5968</v>
      </c>
      <c r="S131" s="49"/>
      <c r="T131" s="132">
        <f>T132+T194</f>
        <v>1.5</v>
      </c>
      <c r="AT131" s="13" t="s">
        <v>74</v>
      </c>
      <c r="AU131" s="13" t="s">
        <v>122</v>
      </c>
      <c r="BK131" s="133">
        <f>BK132+BK194</f>
        <v>0</v>
      </c>
    </row>
    <row r="132" spans="2:65" s="11" customFormat="1" ht="25.9" customHeight="1" x14ac:dyDescent="0.35">
      <c r="B132" s="134"/>
      <c r="D132" s="135" t="s">
        <v>74</v>
      </c>
      <c r="E132" s="136" t="s">
        <v>86</v>
      </c>
      <c r="F132" s="136" t="s">
        <v>2107</v>
      </c>
      <c r="I132" s="137"/>
      <c r="J132" s="138">
        <f>BK132</f>
        <v>0</v>
      </c>
      <c r="L132" s="134"/>
      <c r="M132" s="139"/>
      <c r="P132" s="140">
        <f>SUM(P133:P193)</f>
        <v>0</v>
      </c>
      <c r="R132" s="140">
        <f>SUM(R133:R193)</f>
        <v>0</v>
      </c>
      <c r="T132" s="141">
        <f>SUM(T133:T193)</f>
        <v>0</v>
      </c>
      <c r="AR132" s="135" t="s">
        <v>82</v>
      </c>
      <c r="AT132" s="142" t="s">
        <v>74</v>
      </c>
      <c r="AU132" s="142" t="s">
        <v>75</v>
      </c>
      <c r="AY132" s="135" t="s">
        <v>160</v>
      </c>
      <c r="BK132" s="143">
        <f>SUM(BK133:BK193)</f>
        <v>0</v>
      </c>
    </row>
    <row r="133" spans="2:65" s="1" customFormat="1" ht="16.5" customHeight="1" x14ac:dyDescent="0.2">
      <c r="B133" s="28"/>
      <c r="C133" s="146" t="s">
        <v>82</v>
      </c>
      <c r="D133" s="146" t="s">
        <v>163</v>
      </c>
      <c r="E133" s="147" t="s">
        <v>2108</v>
      </c>
      <c r="F133" s="148" t="s">
        <v>2109</v>
      </c>
      <c r="G133" s="149" t="s">
        <v>2110</v>
      </c>
      <c r="H133" s="150">
        <v>4</v>
      </c>
      <c r="I133" s="151"/>
      <c r="J133" s="152">
        <f t="shared" ref="J133:J164" si="5">ROUND(I133*H133,2)</f>
        <v>0</v>
      </c>
      <c r="K133" s="153"/>
      <c r="L133" s="28"/>
      <c r="M133" s="154" t="s">
        <v>1</v>
      </c>
      <c r="N133" s="115" t="s">
        <v>40</v>
      </c>
      <c r="P133" s="155">
        <f t="shared" ref="P133:P164" si="6">O133*H133</f>
        <v>0</v>
      </c>
      <c r="Q133" s="155">
        <v>0</v>
      </c>
      <c r="R133" s="155">
        <f t="shared" ref="R133:R164" si="7">Q133*H133</f>
        <v>0</v>
      </c>
      <c r="S133" s="155">
        <v>0</v>
      </c>
      <c r="T133" s="156">
        <f t="shared" ref="T133:T164" si="8">S133*H133</f>
        <v>0</v>
      </c>
      <c r="AR133" s="157" t="s">
        <v>167</v>
      </c>
      <c r="AT133" s="157" t="s">
        <v>163</v>
      </c>
      <c r="AU133" s="157" t="s">
        <v>82</v>
      </c>
      <c r="AY133" s="13" t="s">
        <v>160</v>
      </c>
      <c r="BE133" s="158">
        <f t="shared" ref="BE133:BE164" si="9">IF(N133="základní",J133,0)</f>
        <v>0</v>
      </c>
      <c r="BF133" s="158">
        <f t="shared" ref="BF133:BF164" si="10">IF(N133="snížená",J133,0)</f>
        <v>0</v>
      </c>
      <c r="BG133" s="158">
        <f t="shared" ref="BG133:BG164" si="11">IF(N133="zákl. přenesená",J133,0)</f>
        <v>0</v>
      </c>
      <c r="BH133" s="158">
        <f t="shared" ref="BH133:BH164" si="12">IF(N133="sníž. přenesená",J133,0)</f>
        <v>0</v>
      </c>
      <c r="BI133" s="158">
        <f t="shared" ref="BI133:BI164" si="13">IF(N133="nulová",J133,0)</f>
        <v>0</v>
      </c>
      <c r="BJ133" s="13" t="s">
        <v>82</v>
      </c>
      <c r="BK133" s="158">
        <f t="shared" ref="BK133:BK164" si="14">ROUND(I133*H133,2)</f>
        <v>0</v>
      </c>
      <c r="BL133" s="13" t="s">
        <v>167</v>
      </c>
      <c r="BM133" s="157" t="s">
        <v>2111</v>
      </c>
    </row>
    <row r="134" spans="2:65" s="1" customFormat="1" ht="21.75" customHeight="1" x14ac:dyDescent="0.2">
      <c r="B134" s="28"/>
      <c r="C134" s="146" t="s">
        <v>84</v>
      </c>
      <c r="D134" s="146" t="s">
        <v>163</v>
      </c>
      <c r="E134" s="147" t="s">
        <v>2112</v>
      </c>
      <c r="F134" s="148" t="s">
        <v>2113</v>
      </c>
      <c r="G134" s="149" t="s">
        <v>2110</v>
      </c>
      <c r="H134" s="150">
        <v>40</v>
      </c>
      <c r="I134" s="151"/>
      <c r="J134" s="152">
        <f t="shared" si="5"/>
        <v>0</v>
      </c>
      <c r="K134" s="153"/>
      <c r="L134" s="28"/>
      <c r="M134" s="154" t="s">
        <v>1</v>
      </c>
      <c r="N134" s="115" t="s">
        <v>40</v>
      </c>
      <c r="P134" s="155">
        <f t="shared" si="6"/>
        <v>0</v>
      </c>
      <c r="Q134" s="155">
        <v>0</v>
      </c>
      <c r="R134" s="155">
        <f t="shared" si="7"/>
        <v>0</v>
      </c>
      <c r="S134" s="155">
        <v>0</v>
      </c>
      <c r="T134" s="156">
        <f t="shared" si="8"/>
        <v>0</v>
      </c>
      <c r="AR134" s="157" t="s">
        <v>167</v>
      </c>
      <c r="AT134" s="157" t="s">
        <v>163</v>
      </c>
      <c r="AU134" s="157" t="s">
        <v>82</v>
      </c>
      <c r="AY134" s="13" t="s">
        <v>160</v>
      </c>
      <c r="BE134" s="158">
        <f t="shared" si="9"/>
        <v>0</v>
      </c>
      <c r="BF134" s="158">
        <f t="shared" si="10"/>
        <v>0</v>
      </c>
      <c r="BG134" s="158">
        <f t="shared" si="11"/>
        <v>0</v>
      </c>
      <c r="BH134" s="158">
        <f t="shared" si="12"/>
        <v>0</v>
      </c>
      <c r="BI134" s="158">
        <f t="shared" si="13"/>
        <v>0</v>
      </c>
      <c r="BJ134" s="13" t="s">
        <v>82</v>
      </c>
      <c r="BK134" s="158">
        <f t="shared" si="14"/>
        <v>0</v>
      </c>
      <c r="BL134" s="13" t="s">
        <v>167</v>
      </c>
      <c r="BM134" s="157" t="s">
        <v>2114</v>
      </c>
    </row>
    <row r="135" spans="2:65" s="1" customFormat="1" ht="16.5" customHeight="1" x14ac:dyDescent="0.2">
      <c r="B135" s="28"/>
      <c r="C135" s="146" t="s">
        <v>161</v>
      </c>
      <c r="D135" s="146" t="s">
        <v>163</v>
      </c>
      <c r="E135" s="147" t="s">
        <v>2115</v>
      </c>
      <c r="F135" s="148" t="s">
        <v>2116</v>
      </c>
      <c r="G135" s="149" t="s">
        <v>492</v>
      </c>
      <c r="H135" s="150">
        <v>50</v>
      </c>
      <c r="I135" s="151"/>
      <c r="J135" s="152">
        <f t="shared" si="5"/>
        <v>0</v>
      </c>
      <c r="K135" s="153"/>
      <c r="L135" s="28"/>
      <c r="M135" s="154" t="s">
        <v>1</v>
      </c>
      <c r="N135" s="115" t="s">
        <v>40</v>
      </c>
      <c r="P135" s="155">
        <f t="shared" si="6"/>
        <v>0</v>
      </c>
      <c r="Q135" s="155">
        <v>0</v>
      </c>
      <c r="R135" s="155">
        <f t="shared" si="7"/>
        <v>0</v>
      </c>
      <c r="S135" s="155">
        <v>0</v>
      </c>
      <c r="T135" s="156">
        <f t="shared" si="8"/>
        <v>0</v>
      </c>
      <c r="AR135" s="157" t="s">
        <v>167</v>
      </c>
      <c r="AT135" s="157" t="s">
        <v>163</v>
      </c>
      <c r="AU135" s="157" t="s">
        <v>82</v>
      </c>
      <c r="AY135" s="13" t="s">
        <v>160</v>
      </c>
      <c r="BE135" s="158">
        <f t="shared" si="9"/>
        <v>0</v>
      </c>
      <c r="BF135" s="158">
        <f t="shared" si="10"/>
        <v>0</v>
      </c>
      <c r="BG135" s="158">
        <f t="shared" si="11"/>
        <v>0</v>
      </c>
      <c r="BH135" s="158">
        <f t="shared" si="12"/>
        <v>0</v>
      </c>
      <c r="BI135" s="158">
        <f t="shared" si="13"/>
        <v>0</v>
      </c>
      <c r="BJ135" s="13" t="s">
        <v>82</v>
      </c>
      <c r="BK135" s="158">
        <f t="shared" si="14"/>
        <v>0</v>
      </c>
      <c r="BL135" s="13" t="s">
        <v>167</v>
      </c>
      <c r="BM135" s="157" t="s">
        <v>2117</v>
      </c>
    </row>
    <row r="136" spans="2:65" s="1" customFormat="1" ht="21.75" customHeight="1" x14ac:dyDescent="0.2">
      <c r="B136" s="28"/>
      <c r="C136" s="146" t="s">
        <v>167</v>
      </c>
      <c r="D136" s="146" t="s">
        <v>163</v>
      </c>
      <c r="E136" s="147" t="s">
        <v>2118</v>
      </c>
      <c r="F136" s="148" t="s">
        <v>2119</v>
      </c>
      <c r="G136" s="149" t="s">
        <v>492</v>
      </c>
      <c r="H136" s="150">
        <v>75</v>
      </c>
      <c r="I136" s="151"/>
      <c r="J136" s="152">
        <f t="shared" si="5"/>
        <v>0</v>
      </c>
      <c r="K136" s="153"/>
      <c r="L136" s="28"/>
      <c r="M136" s="154" t="s">
        <v>1</v>
      </c>
      <c r="N136" s="115" t="s">
        <v>40</v>
      </c>
      <c r="P136" s="155">
        <f t="shared" si="6"/>
        <v>0</v>
      </c>
      <c r="Q136" s="155">
        <v>0</v>
      </c>
      <c r="R136" s="155">
        <f t="shared" si="7"/>
        <v>0</v>
      </c>
      <c r="S136" s="155">
        <v>0</v>
      </c>
      <c r="T136" s="156">
        <f t="shared" si="8"/>
        <v>0</v>
      </c>
      <c r="AR136" s="157" t="s">
        <v>167</v>
      </c>
      <c r="AT136" s="157" t="s">
        <v>163</v>
      </c>
      <c r="AU136" s="157" t="s">
        <v>82</v>
      </c>
      <c r="AY136" s="13" t="s">
        <v>160</v>
      </c>
      <c r="BE136" s="158">
        <f t="shared" si="9"/>
        <v>0</v>
      </c>
      <c r="BF136" s="158">
        <f t="shared" si="10"/>
        <v>0</v>
      </c>
      <c r="BG136" s="158">
        <f t="shared" si="11"/>
        <v>0</v>
      </c>
      <c r="BH136" s="158">
        <f t="shared" si="12"/>
        <v>0</v>
      </c>
      <c r="BI136" s="158">
        <f t="shared" si="13"/>
        <v>0</v>
      </c>
      <c r="BJ136" s="13" t="s">
        <v>82</v>
      </c>
      <c r="BK136" s="158">
        <f t="shared" si="14"/>
        <v>0</v>
      </c>
      <c r="BL136" s="13" t="s">
        <v>167</v>
      </c>
      <c r="BM136" s="157" t="s">
        <v>2120</v>
      </c>
    </row>
    <row r="137" spans="2:65" s="1" customFormat="1" ht="16.5" customHeight="1" x14ac:dyDescent="0.2">
      <c r="B137" s="28"/>
      <c r="C137" s="146" t="s">
        <v>183</v>
      </c>
      <c r="D137" s="146" t="s">
        <v>163</v>
      </c>
      <c r="E137" s="147" t="s">
        <v>2121</v>
      </c>
      <c r="F137" s="148" t="s">
        <v>2122</v>
      </c>
      <c r="G137" s="149" t="s">
        <v>2110</v>
      </c>
      <c r="H137" s="150">
        <v>1</v>
      </c>
      <c r="I137" s="151"/>
      <c r="J137" s="152">
        <f t="shared" si="5"/>
        <v>0</v>
      </c>
      <c r="K137" s="153"/>
      <c r="L137" s="28"/>
      <c r="M137" s="154" t="s">
        <v>1</v>
      </c>
      <c r="N137" s="115" t="s">
        <v>40</v>
      </c>
      <c r="P137" s="155">
        <f t="shared" si="6"/>
        <v>0</v>
      </c>
      <c r="Q137" s="155">
        <v>0</v>
      </c>
      <c r="R137" s="155">
        <f t="shared" si="7"/>
        <v>0</v>
      </c>
      <c r="S137" s="155">
        <v>0</v>
      </c>
      <c r="T137" s="156">
        <f t="shared" si="8"/>
        <v>0</v>
      </c>
      <c r="AR137" s="157" t="s">
        <v>167</v>
      </c>
      <c r="AT137" s="157" t="s">
        <v>163</v>
      </c>
      <c r="AU137" s="157" t="s">
        <v>82</v>
      </c>
      <c r="AY137" s="13" t="s">
        <v>160</v>
      </c>
      <c r="BE137" s="158">
        <f t="shared" si="9"/>
        <v>0</v>
      </c>
      <c r="BF137" s="158">
        <f t="shared" si="10"/>
        <v>0</v>
      </c>
      <c r="BG137" s="158">
        <f t="shared" si="11"/>
        <v>0</v>
      </c>
      <c r="BH137" s="158">
        <f t="shared" si="12"/>
        <v>0</v>
      </c>
      <c r="BI137" s="158">
        <f t="shared" si="13"/>
        <v>0</v>
      </c>
      <c r="BJ137" s="13" t="s">
        <v>82</v>
      </c>
      <c r="BK137" s="158">
        <f t="shared" si="14"/>
        <v>0</v>
      </c>
      <c r="BL137" s="13" t="s">
        <v>167</v>
      </c>
      <c r="BM137" s="157" t="s">
        <v>2123</v>
      </c>
    </row>
    <row r="138" spans="2:65" s="1" customFormat="1" ht="16.5" customHeight="1" x14ac:dyDescent="0.2">
      <c r="B138" s="28"/>
      <c r="C138" s="146" t="s">
        <v>178</v>
      </c>
      <c r="D138" s="146" t="s">
        <v>163</v>
      </c>
      <c r="E138" s="147" t="s">
        <v>2124</v>
      </c>
      <c r="F138" s="148" t="s">
        <v>2125</v>
      </c>
      <c r="G138" s="149" t="s">
        <v>492</v>
      </c>
      <c r="H138" s="150">
        <v>2100</v>
      </c>
      <c r="I138" s="151"/>
      <c r="J138" s="152">
        <f t="shared" si="5"/>
        <v>0</v>
      </c>
      <c r="K138" s="153"/>
      <c r="L138" s="28"/>
      <c r="M138" s="154" t="s">
        <v>1</v>
      </c>
      <c r="N138" s="115" t="s">
        <v>40</v>
      </c>
      <c r="P138" s="155">
        <f t="shared" si="6"/>
        <v>0</v>
      </c>
      <c r="Q138" s="155">
        <v>0</v>
      </c>
      <c r="R138" s="155">
        <f t="shared" si="7"/>
        <v>0</v>
      </c>
      <c r="S138" s="155">
        <v>0</v>
      </c>
      <c r="T138" s="156">
        <f t="shared" si="8"/>
        <v>0</v>
      </c>
      <c r="AR138" s="157" t="s">
        <v>167</v>
      </c>
      <c r="AT138" s="157" t="s">
        <v>163</v>
      </c>
      <c r="AU138" s="157" t="s">
        <v>82</v>
      </c>
      <c r="AY138" s="13" t="s">
        <v>160</v>
      </c>
      <c r="BE138" s="158">
        <f t="shared" si="9"/>
        <v>0</v>
      </c>
      <c r="BF138" s="158">
        <f t="shared" si="10"/>
        <v>0</v>
      </c>
      <c r="BG138" s="158">
        <f t="shared" si="11"/>
        <v>0</v>
      </c>
      <c r="BH138" s="158">
        <f t="shared" si="12"/>
        <v>0</v>
      </c>
      <c r="BI138" s="158">
        <f t="shared" si="13"/>
        <v>0</v>
      </c>
      <c r="BJ138" s="13" t="s">
        <v>82</v>
      </c>
      <c r="BK138" s="158">
        <f t="shared" si="14"/>
        <v>0</v>
      </c>
      <c r="BL138" s="13" t="s">
        <v>167</v>
      </c>
      <c r="BM138" s="157" t="s">
        <v>2126</v>
      </c>
    </row>
    <row r="139" spans="2:65" s="1" customFormat="1" ht="16.5" customHeight="1" x14ac:dyDescent="0.2">
      <c r="B139" s="28"/>
      <c r="C139" s="146" t="s">
        <v>190</v>
      </c>
      <c r="D139" s="146" t="s">
        <v>163</v>
      </c>
      <c r="E139" s="147" t="s">
        <v>2127</v>
      </c>
      <c r="F139" s="148" t="s">
        <v>2128</v>
      </c>
      <c r="G139" s="149" t="s">
        <v>492</v>
      </c>
      <c r="H139" s="150">
        <v>1150</v>
      </c>
      <c r="I139" s="151"/>
      <c r="J139" s="152">
        <f t="shared" si="5"/>
        <v>0</v>
      </c>
      <c r="K139" s="153"/>
      <c r="L139" s="28"/>
      <c r="M139" s="154" t="s">
        <v>1</v>
      </c>
      <c r="N139" s="115" t="s">
        <v>40</v>
      </c>
      <c r="P139" s="155">
        <f t="shared" si="6"/>
        <v>0</v>
      </c>
      <c r="Q139" s="155">
        <v>0</v>
      </c>
      <c r="R139" s="155">
        <f t="shared" si="7"/>
        <v>0</v>
      </c>
      <c r="S139" s="155">
        <v>0</v>
      </c>
      <c r="T139" s="156">
        <f t="shared" si="8"/>
        <v>0</v>
      </c>
      <c r="AR139" s="157" t="s">
        <v>167</v>
      </c>
      <c r="AT139" s="157" t="s">
        <v>163</v>
      </c>
      <c r="AU139" s="157" t="s">
        <v>82</v>
      </c>
      <c r="AY139" s="13" t="s">
        <v>160</v>
      </c>
      <c r="BE139" s="158">
        <f t="shared" si="9"/>
        <v>0</v>
      </c>
      <c r="BF139" s="158">
        <f t="shared" si="10"/>
        <v>0</v>
      </c>
      <c r="BG139" s="158">
        <f t="shared" si="11"/>
        <v>0</v>
      </c>
      <c r="BH139" s="158">
        <f t="shared" si="12"/>
        <v>0</v>
      </c>
      <c r="BI139" s="158">
        <f t="shared" si="13"/>
        <v>0</v>
      </c>
      <c r="BJ139" s="13" t="s">
        <v>82</v>
      </c>
      <c r="BK139" s="158">
        <f t="shared" si="14"/>
        <v>0</v>
      </c>
      <c r="BL139" s="13" t="s">
        <v>167</v>
      </c>
      <c r="BM139" s="157" t="s">
        <v>2129</v>
      </c>
    </row>
    <row r="140" spans="2:65" s="1" customFormat="1" ht="16.5" customHeight="1" x14ac:dyDescent="0.2">
      <c r="B140" s="28"/>
      <c r="C140" s="146" t="s">
        <v>194</v>
      </c>
      <c r="D140" s="146" t="s">
        <v>163</v>
      </c>
      <c r="E140" s="147" t="s">
        <v>2130</v>
      </c>
      <c r="F140" s="148" t="s">
        <v>2131</v>
      </c>
      <c r="G140" s="149" t="s">
        <v>492</v>
      </c>
      <c r="H140" s="150">
        <v>400</v>
      </c>
      <c r="I140" s="151"/>
      <c r="J140" s="152">
        <f t="shared" si="5"/>
        <v>0</v>
      </c>
      <c r="K140" s="153"/>
      <c r="L140" s="28"/>
      <c r="M140" s="154" t="s">
        <v>1</v>
      </c>
      <c r="N140" s="115" t="s">
        <v>40</v>
      </c>
      <c r="P140" s="155">
        <f t="shared" si="6"/>
        <v>0</v>
      </c>
      <c r="Q140" s="155">
        <v>0</v>
      </c>
      <c r="R140" s="155">
        <f t="shared" si="7"/>
        <v>0</v>
      </c>
      <c r="S140" s="155">
        <v>0</v>
      </c>
      <c r="T140" s="156">
        <f t="shared" si="8"/>
        <v>0</v>
      </c>
      <c r="AR140" s="157" t="s">
        <v>167</v>
      </c>
      <c r="AT140" s="157" t="s">
        <v>163</v>
      </c>
      <c r="AU140" s="157" t="s">
        <v>82</v>
      </c>
      <c r="AY140" s="13" t="s">
        <v>160</v>
      </c>
      <c r="BE140" s="158">
        <f t="shared" si="9"/>
        <v>0</v>
      </c>
      <c r="BF140" s="158">
        <f t="shared" si="10"/>
        <v>0</v>
      </c>
      <c r="BG140" s="158">
        <f t="shared" si="11"/>
        <v>0</v>
      </c>
      <c r="BH140" s="158">
        <f t="shared" si="12"/>
        <v>0</v>
      </c>
      <c r="BI140" s="158">
        <f t="shared" si="13"/>
        <v>0</v>
      </c>
      <c r="BJ140" s="13" t="s">
        <v>82</v>
      </c>
      <c r="BK140" s="158">
        <f t="shared" si="14"/>
        <v>0</v>
      </c>
      <c r="BL140" s="13" t="s">
        <v>167</v>
      </c>
      <c r="BM140" s="157" t="s">
        <v>2132</v>
      </c>
    </row>
    <row r="141" spans="2:65" s="1" customFormat="1" ht="16.5" customHeight="1" x14ac:dyDescent="0.2">
      <c r="B141" s="28"/>
      <c r="C141" s="146" t="s">
        <v>198</v>
      </c>
      <c r="D141" s="146" t="s">
        <v>163</v>
      </c>
      <c r="E141" s="147" t="s">
        <v>2133</v>
      </c>
      <c r="F141" s="148" t="s">
        <v>2134</v>
      </c>
      <c r="G141" s="149" t="s">
        <v>492</v>
      </c>
      <c r="H141" s="150">
        <v>300</v>
      </c>
      <c r="I141" s="151"/>
      <c r="J141" s="152">
        <f t="shared" si="5"/>
        <v>0</v>
      </c>
      <c r="K141" s="153"/>
      <c r="L141" s="28"/>
      <c r="M141" s="154" t="s">
        <v>1</v>
      </c>
      <c r="N141" s="115" t="s">
        <v>40</v>
      </c>
      <c r="P141" s="155">
        <f t="shared" si="6"/>
        <v>0</v>
      </c>
      <c r="Q141" s="155">
        <v>0</v>
      </c>
      <c r="R141" s="155">
        <f t="shared" si="7"/>
        <v>0</v>
      </c>
      <c r="S141" s="155">
        <v>0</v>
      </c>
      <c r="T141" s="156">
        <f t="shared" si="8"/>
        <v>0</v>
      </c>
      <c r="AR141" s="157" t="s">
        <v>167</v>
      </c>
      <c r="AT141" s="157" t="s">
        <v>163</v>
      </c>
      <c r="AU141" s="157" t="s">
        <v>82</v>
      </c>
      <c r="AY141" s="13" t="s">
        <v>160</v>
      </c>
      <c r="BE141" s="158">
        <f t="shared" si="9"/>
        <v>0</v>
      </c>
      <c r="BF141" s="158">
        <f t="shared" si="10"/>
        <v>0</v>
      </c>
      <c r="BG141" s="158">
        <f t="shared" si="11"/>
        <v>0</v>
      </c>
      <c r="BH141" s="158">
        <f t="shared" si="12"/>
        <v>0</v>
      </c>
      <c r="BI141" s="158">
        <f t="shared" si="13"/>
        <v>0</v>
      </c>
      <c r="BJ141" s="13" t="s">
        <v>82</v>
      </c>
      <c r="BK141" s="158">
        <f t="shared" si="14"/>
        <v>0</v>
      </c>
      <c r="BL141" s="13" t="s">
        <v>167</v>
      </c>
      <c r="BM141" s="157" t="s">
        <v>2135</v>
      </c>
    </row>
    <row r="142" spans="2:65" s="1" customFormat="1" ht="16.5" customHeight="1" x14ac:dyDescent="0.2">
      <c r="B142" s="28"/>
      <c r="C142" s="146" t="s">
        <v>202</v>
      </c>
      <c r="D142" s="146" t="s">
        <v>163</v>
      </c>
      <c r="E142" s="147" t="s">
        <v>2136</v>
      </c>
      <c r="F142" s="148" t="s">
        <v>2137</v>
      </c>
      <c r="G142" s="149" t="s">
        <v>492</v>
      </c>
      <c r="H142" s="150">
        <v>450</v>
      </c>
      <c r="I142" s="151"/>
      <c r="J142" s="152">
        <f t="shared" si="5"/>
        <v>0</v>
      </c>
      <c r="K142" s="153"/>
      <c r="L142" s="28"/>
      <c r="M142" s="154" t="s">
        <v>1</v>
      </c>
      <c r="N142" s="115" t="s">
        <v>40</v>
      </c>
      <c r="P142" s="155">
        <f t="shared" si="6"/>
        <v>0</v>
      </c>
      <c r="Q142" s="155">
        <v>0</v>
      </c>
      <c r="R142" s="155">
        <f t="shared" si="7"/>
        <v>0</v>
      </c>
      <c r="S142" s="155">
        <v>0</v>
      </c>
      <c r="T142" s="156">
        <f t="shared" si="8"/>
        <v>0</v>
      </c>
      <c r="AR142" s="157" t="s">
        <v>167</v>
      </c>
      <c r="AT142" s="157" t="s">
        <v>163</v>
      </c>
      <c r="AU142" s="157" t="s">
        <v>82</v>
      </c>
      <c r="AY142" s="13" t="s">
        <v>160</v>
      </c>
      <c r="BE142" s="158">
        <f t="shared" si="9"/>
        <v>0</v>
      </c>
      <c r="BF142" s="158">
        <f t="shared" si="10"/>
        <v>0</v>
      </c>
      <c r="BG142" s="158">
        <f t="shared" si="11"/>
        <v>0</v>
      </c>
      <c r="BH142" s="158">
        <f t="shared" si="12"/>
        <v>0</v>
      </c>
      <c r="BI142" s="158">
        <f t="shared" si="13"/>
        <v>0</v>
      </c>
      <c r="BJ142" s="13" t="s">
        <v>82</v>
      </c>
      <c r="BK142" s="158">
        <f t="shared" si="14"/>
        <v>0</v>
      </c>
      <c r="BL142" s="13" t="s">
        <v>167</v>
      </c>
      <c r="BM142" s="157" t="s">
        <v>2138</v>
      </c>
    </row>
    <row r="143" spans="2:65" s="1" customFormat="1" ht="21.75" customHeight="1" x14ac:dyDescent="0.2">
      <c r="B143" s="28"/>
      <c r="C143" s="146" t="s">
        <v>206</v>
      </c>
      <c r="D143" s="146" t="s">
        <v>163</v>
      </c>
      <c r="E143" s="147" t="s">
        <v>2139</v>
      </c>
      <c r="F143" s="148" t="s">
        <v>2140</v>
      </c>
      <c r="G143" s="149" t="s">
        <v>2110</v>
      </c>
      <c r="H143" s="150">
        <v>6</v>
      </c>
      <c r="I143" s="151"/>
      <c r="J143" s="152">
        <f t="shared" si="5"/>
        <v>0</v>
      </c>
      <c r="K143" s="153"/>
      <c r="L143" s="28"/>
      <c r="M143" s="154" t="s">
        <v>1</v>
      </c>
      <c r="N143" s="115" t="s">
        <v>40</v>
      </c>
      <c r="P143" s="155">
        <f t="shared" si="6"/>
        <v>0</v>
      </c>
      <c r="Q143" s="155">
        <v>0</v>
      </c>
      <c r="R143" s="155">
        <f t="shared" si="7"/>
        <v>0</v>
      </c>
      <c r="S143" s="155">
        <v>0</v>
      </c>
      <c r="T143" s="156">
        <f t="shared" si="8"/>
        <v>0</v>
      </c>
      <c r="AR143" s="157" t="s">
        <v>167</v>
      </c>
      <c r="AT143" s="157" t="s">
        <v>163</v>
      </c>
      <c r="AU143" s="157" t="s">
        <v>82</v>
      </c>
      <c r="AY143" s="13" t="s">
        <v>160</v>
      </c>
      <c r="BE143" s="158">
        <f t="shared" si="9"/>
        <v>0</v>
      </c>
      <c r="BF143" s="158">
        <f t="shared" si="10"/>
        <v>0</v>
      </c>
      <c r="BG143" s="158">
        <f t="shared" si="11"/>
        <v>0</v>
      </c>
      <c r="BH143" s="158">
        <f t="shared" si="12"/>
        <v>0</v>
      </c>
      <c r="BI143" s="158">
        <f t="shared" si="13"/>
        <v>0</v>
      </c>
      <c r="BJ143" s="13" t="s">
        <v>82</v>
      </c>
      <c r="BK143" s="158">
        <f t="shared" si="14"/>
        <v>0</v>
      </c>
      <c r="BL143" s="13" t="s">
        <v>167</v>
      </c>
      <c r="BM143" s="157" t="s">
        <v>2141</v>
      </c>
    </row>
    <row r="144" spans="2:65" s="1" customFormat="1" ht="16.5" customHeight="1" x14ac:dyDescent="0.2">
      <c r="B144" s="28"/>
      <c r="C144" s="146" t="s">
        <v>211</v>
      </c>
      <c r="D144" s="146" t="s">
        <v>163</v>
      </c>
      <c r="E144" s="147" t="s">
        <v>2142</v>
      </c>
      <c r="F144" s="148" t="s">
        <v>2143</v>
      </c>
      <c r="G144" s="149" t="s">
        <v>492</v>
      </c>
      <c r="H144" s="150">
        <v>450</v>
      </c>
      <c r="I144" s="151"/>
      <c r="J144" s="152">
        <f t="shared" si="5"/>
        <v>0</v>
      </c>
      <c r="K144" s="153"/>
      <c r="L144" s="28"/>
      <c r="M144" s="154" t="s">
        <v>1</v>
      </c>
      <c r="N144" s="115" t="s">
        <v>40</v>
      </c>
      <c r="P144" s="155">
        <f t="shared" si="6"/>
        <v>0</v>
      </c>
      <c r="Q144" s="155">
        <v>0</v>
      </c>
      <c r="R144" s="155">
        <f t="shared" si="7"/>
        <v>0</v>
      </c>
      <c r="S144" s="155">
        <v>0</v>
      </c>
      <c r="T144" s="156">
        <f t="shared" si="8"/>
        <v>0</v>
      </c>
      <c r="AR144" s="157" t="s">
        <v>167</v>
      </c>
      <c r="AT144" s="157" t="s">
        <v>163</v>
      </c>
      <c r="AU144" s="157" t="s">
        <v>82</v>
      </c>
      <c r="AY144" s="13" t="s">
        <v>160</v>
      </c>
      <c r="BE144" s="158">
        <f t="shared" si="9"/>
        <v>0</v>
      </c>
      <c r="BF144" s="158">
        <f t="shared" si="10"/>
        <v>0</v>
      </c>
      <c r="BG144" s="158">
        <f t="shared" si="11"/>
        <v>0</v>
      </c>
      <c r="BH144" s="158">
        <f t="shared" si="12"/>
        <v>0</v>
      </c>
      <c r="BI144" s="158">
        <f t="shared" si="13"/>
        <v>0</v>
      </c>
      <c r="BJ144" s="13" t="s">
        <v>82</v>
      </c>
      <c r="BK144" s="158">
        <f t="shared" si="14"/>
        <v>0</v>
      </c>
      <c r="BL144" s="13" t="s">
        <v>167</v>
      </c>
      <c r="BM144" s="157" t="s">
        <v>2144</v>
      </c>
    </row>
    <row r="145" spans="2:65" s="1" customFormat="1" ht="16.5" customHeight="1" x14ac:dyDescent="0.2">
      <c r="B145" s="28"/>
      <c r="C145" s="146" t="s">
        <v>215</v>
      </c>
      <c r="D145" s="146" t="s">
        <v>163</v>
      </c>
      <c r="E145" s="147" t="s">
        <v>2145</v>
      </c>
      <c r="F145" s="148" t="s">
        <v>2146</v>
      </c>
      <c r="G145" s="149" t="s">
        <v>492</v>
      </c>
      <c r="H145" s="150">
        <v>200</v>
      </c>
      <c r="I145" s="151"/>
      <c r="J145" s="152">
        <f t="shared" si="5"/>
        <v>0</v>
      </c>
      <c r="K145" s="153"/>
      <c r="L145" s="28"/>
      <c r="M145" s="154" t="s">
        <v>1</v>
      </c>
      <c r="N145" s="115" t="s">
        <v>40</v>
      </c>
      <c r="P145" s="155">
        <f t="shared" si="6"/>
        <v>0</v>
      </c>
      <c r="Q145" s="155">
        <v>0</v>
      </c>
      <c r="R145" s="155">
        <f t="shared" si="7"/>
        <v>0</v>
      </c>
      <c r="S145" s="155">
        <v>0</v>
      </c>
      <c r="T145" s="156">
        <f t="shared" si="8"/>
        <v>0</v>
      </c>
      <c r="AR145" s="157" t="s">
        <v>167</v>
      </c>
      <c r="AT145" s="157" t="s">
        <v>163</v>
      </c>
      <c r="AU145" s="157" t="s">
        <v>82</v>
      </c>
      <c r="AY145" s="13" t="s">
        <v>160</v>
      </c>
      <c r="BE145" s="158">
        <f t="shared" si="9"/>
        <v>0</v>
      </c>
      <c r="BF145" s="158">
        <f t="shared" si="10"/>
        <v>0</v>
      </c>
      <c r="BG145" s="158">
        <f t="shared" si="11"/>
        <v>0</v>
      </c>
      <c r="BH145" s="158">
        <f t="shared" si="12"/>
        <v>0</v>
      </c>
      <c r="BI145" s="158">
        <f t="shared" si="13"/>
        <v>0</v>
      </c>
      <c r="BJ145" s="13" t="s">
        <v>82</v>
      </c>
      <c r="BK145" s="158">
        <f t="shared" si="14"/>
        <v>0</v>
      </c>
      <c r="BL145" s="13" t="s">
        <v>167</v>
      </c>
      <c r="BM145" s="157" t="s">
        <v>2147</v>
      </c>
    </row>
    <row r="146" spans="2:65" s="1" customFormat="1" ht="16.5" customHeight="1" x14ac:dyDescent="0.2">
      <c r="B146" s="28"/>
      <c r="C146" s="146" t="s">
        <v>220</v>
      </c>
      <c r="D146" s="146" t="s">
        <v>163</v>
      </c>
      <c r="E146" s="147" t="s">
        <v>2148</v>
      </c>
      <c r="F146" s="148" t="s">
        <v>2149</v>
      </c>
      <c r="G146" s="149" t="s">
        <v>492</v>
      </c>
      <c r="H146" s="150">
        <v>75</v>
      </c>
      <c r="I146" s="151"/>
      <c r="J146" s="152">
        <f t="shared" si="5"/>
        <v>0</v>
      </c>
      <c r="K146" s="153"/>
      <c r="L146" s="28"/>
      <c r="M146" s="154" t="s">
        <v>1</v>
      </c>
      <c r="N146" s="115" t="s">
        <v>40</v>
      </c>
      <c r="P146" s="155">
        <f t="shared" si="6"/>
        <v>0</v>
      </c>
      <c r="Q146" s="155">
        <v>0</v>
      </c>
      <c r="R146" s="155">
        <f t="shared" si="7"/>
        <v>0</v>
      </c>
      <c r="S146" s="155">
        <v>0</v>
      </c>
      <c r="T146" s="156">
        <f t="shared" si="8"/>
        <v>0</v>
      </c>
      <c r="AR146" s="157" t="s">
        <v>167</v>
      </c>
      <c r="AT146" s="157" t="s">
        <v>163</v>
      </c>
      <c r="AU146" s="157" t="s">
        <v>82</v>
      </c>
      <c r="AY146" s="13" t="s">
        <v>160</v>
      </c>
      <c r="BE146" s="158">
        <f t="shared" si="9"/>
        <v>0</v>
      </c>
      <c r="BF146" s="158">
        <f t="shared" si="10"/>
        <v>0</v>
      </c>
      <c r="BG146" s="158">
        <f t="shared" si="11"/>
        <v>0</v>
      </c>
      <c r="BH146" s="158">
        <f t="shared" si="12"/>
        <v>0</v>
      </c>
      <c r="BI146" s="158">
        <f t="shared" si="13"/>
        <v>0</v>
      </c>
      <c r="BJ146" s="13" t="s">
        <v>82</v>
      </c>
      <c r="BK146" s="158">
        <f t="shared" si="14"/>
        <v>0</v>
      </c>
      <c r="BL146" s="13" t="s">
        <v>167</v>
      </c>
      <c r="BM146" s="157" t="s">
        <v>2150</v>
      </c>
    </row>
    <row r="147" spans="2:65" s="1" customFormat="1" ht="16.5" customHeight="1" x14ac:dyDescent="0.2">
      <c r="B147" s="28"/>
      <c r="C147" s="146" t="s">
        <v>8</v>
      </c>
      <c r="D147" s="146" t="s">
        <v>163</v>
      </c>
      <c r="E147" s="147" t="s">
        <v>2151</v>
      </c>
      <c r="F147" s="148" t="s">
        <v>2152</v>
      </c>
      <c r="G147" s="149" t="s">
        <v>492</v>
      </c>
      <c r="H147" s="150">
        <v>75</v>
      </c>
      <c r="I147" s="151"/>
      <c r="J147" s="152">
        <f t="shared" si="5"/>
        <v>0</v>
      </c>
      <c r="K147" s="153"/>
      <c r="L147" s="28"/>
      <c r="M147" s="154" t="s">
        <v>1</v>
      </c>
      <c r="N147" s="115" t="s">
        <v>40</v>
      </c>
      <c r="P147" s="155">
        <f t="shared" si="6"/>
        <v>0</v>
      </c>
      <c r="Q147" s="155">
        <v>0</v>
      </c>
      <c r="R147" s="155">
        <f t="shared" si="7"/>
        <v>0</v>
      </c>
      <c r="S147" s="155">
        <v>0</v>
      </c>
      <c r="T147" s="156">
        <f t="shared" si="8"/>
        <v>0</v>
      </c>
      <c r="AR147" s="157" t="s">
        <v>167</v>
      </c>
      <c r="AT147" s="157" t="s">
        <v>163</v>
      </c>
      <c r="AU147" s="157" t="s">
        <v>82</v>
      </c>
      <c r="AY147" s="13" t="s">
        <v>160</v>
      </c>
      <c r="BE147" s="158">
        <f t="shared" si="9"/>
        <v>0</v>
      </c>
      <c r="BF147" s="158">
        <f t="shared" si="10"/>
        <v>0</v>
      </c>
      <c r="BG147" s="158">
        <f t="shared" si="11"/>
        <v>0</v>
      </c>
      <c r="BH147" s="158">
        <f t="shared" si="12"/>
        <v>0</v>
      </c>
      <c r="BI147" s="158">
        <f t="shared" si="13"/>
        <v>0</v>
      </c>
      <c r="BJ147" s="13" t="s">
        <v>82</v>
      </c>
      <c r="BK147" s="158">
        <f t="shared" si="14"/>
        <v>0</v>
      </c>
      <c r="BL147" s="13" t="s">
        <v>167</v>
      </c>
      <c r="BM147" s="157" t="s">
        <v>2153</v>
      </c>
    </row>
    <row r="148" spans="2:65" s="1" customFormat="1" ht="16.5" customHeight="1" x14ac:dyDescent="0.2">
      <c r="B148" s="28"/>
      <c r="C148" s="146" t="s">
        <v>229</v>
      </c>
      <c r="D148" s="146" t="s">
        <v>163</v>
      </c>
      <c r="E148" s="147" t="s">
        <v>2154</v>
      </c>
      <c r="F148" s="148" t="s">
        <v>2155</v>
      </c>
      <c r="G148" s="149" t="s">
        <v>2110</v>
      </c>
      <c r="H148" s="150">
        <v>9</v>
      </c>
      <c r="I148" s="151"/>
      <c r="J148" s="152">
        <f t="shared" si="5"/>
        <v>0</v>
      </c>
      <c r="K148" s="153"/>
      <c r="L148" s="28"/>
      <c r="M148" s="154" t="s">
        <v>1</v>
      </c>
      <c r="N148" s="115" t="s">
        <v>40</v>
      </c>
      <c r="P148" s="155">
        <f t="shared" si="6"/>
        <v>0</v>
      </c>
      <c r="Q148" s="155">
        <v>0</v>
      </c>
      <c r="R148" s="155">
        <f t="shared" si="7"/>
        <v>0</v>
      </c>
      <c r="S148" s="155">
        <v>0</v>
      </c>
      <c r="T148" s="156">
        <f t="shared" si="8"/>
        <v>0</v>
      </c>
      <c r="AR148" s="157" t="s">
        <v>167</v>
      </c>
      <c r="AT148" s="157" t="s">
        <v>163</v>
      </c>
      <c r="AU148" s="157" t="s">
        <v>82</v>
      </c>
      <c r="AY148" s="13" t="s">
        <v>160</v>
      </c>
      <c r="BE148" s="158">
        <f t="shared" si="9"/>
        <v>0</v>
      </c>
      <c r="BF148" s="158">
        <f t="shared" si="10"/>
        <v>0</v>
      </c>
      <c r="BG148" s="158">
        <f t="shared" si="11"/>
        <v>0</v>
      </c>
      <c r="BH148" s="158">
        <f t="shared" si="12"/>
        <v>0</v>
      </c>
      <c r="BI148" s="158">
        <f t="shared" si="13"/>
        <v>0</v>
      </c>
      <c r="BJ148" s="13" t="s">
        <v>82</v>
      </c>
      <c r="BK148" s="158">
        <f t="shared" si="14"/>
        <v>0</v>
      </c>
      <c r="BL148" s="13" t="s">
        <v>167</v>
      </c>
      <c r="BM148" s="157" t="s">
        <v>2156</v>
      </c>
    </row>
    <row r="149" spans="2:65" s="1" customFormat="1" ht="16.5" customHeight="1" x14ac:dyDescent="0.2">
      <c r="B149" s="28"/>
      <c r="C149" s="146" t="s">
        <v>233</v>
      </c>
      <c r="D149" s="146" t="s">
        <v>163</v>
      </c>
      <c r="E149" s="147" t="s">
        <v>2157</v>
      </c>
      <c r="F149" s="148" t="s">
        <v>2158</v>
      </c>
      <c r="G149" s="149" t="s">
        <v>2110</v>
      </c>
      <c r="H149" s="150">
        <v>5</v>
      </c>
      <c r="I149" s="151"/>
      <c r="J149" s="152">
        <f t="shared" si="5"/>
        <v>0</v>
      </c>
      <c r="K149" s="153"/>
      <c r="L149" s="28"/>
      <c r="M149" s="154" t="s">
        <v>1</v>
      </c>
      <c r="N149" s="115" t="s">
        <v>40</v>
      </c>
      <c r="P149" s="155">
        <f t="shared" si="6"/>
        <v>0</v>
      </c>
      <c r="Q149" s="155">
        <v>0</v>
      </c>
      <c r="R149" s="155">
        <f t="shared" si="7"/>
        <v>0</v>
      </c>
      <c r="S149" s="155">
        <v>0</v>
      </c>
      <c r="T149" s="156">
        <f t="shared" si="8"/>
        <v>0</v>
      </c>
      <c r="AR149" s="157" t="s">
        <v>167</v>
      </c>
      <c r="AT149" s="157" t="s">
        <v>163</v>
      </c>
      <c r="AU149" s="157" t="s">
        <v>82</v>
      </c>
      <c r="AY149" s="13" t="s">
        <v>160</v>
      </c>
      <c r="BE149" s="158">
        <f t="shared" si="9"/>
        <v>0</v>
      </c>
      <c r="BF149" s="158">
        <f t="shared" si="10"/>
        <v>0</v>
      </c>
      <c r="BG149" s="158">
        <f t="shared" si="11"/>
        <v>0</v>
      </c>
      <c r="BH149" s="158">
        <f t="shared" si="12"/>
        <v>0</v>
      </c>
      <c r="BI149" s="158">
        <f t="shared" si="13"/>
        <v>0</v>
      </c>
      <c r="BJ149" s="13" t="s">
        <v>82</v>
      </c>
      <c r="BK149" s="158">
        <f t="shared" si="14"/>
        <v>0</v>
      </c>
      <c r="BL149" s="13" t="s">
        <v>167</v>
      </c>
      <c r="BM149" s="157" t="s">
        <v>2159</v>
      </c>
    </row>
    <row r="150" spans="2:65" s="1" customFormat="1" ht="16.5" customHeight="1" x14ac:dyDescent="0.2">
      <c r="B150" s="28"/>
      <c r="C150" s="146" t="s">
        <v>237</v>
      </c>
      <c r="D150" s="146" t="s">
        <v>163</v>
      </c>
      <c r="E150" s="147" t="s">
        <v>2160</v>
      </c>
      <c r="F150" s="148" t="s">
        <v>2161</v>
      </c>
      <c r="G150" s="149" t="s">
        <v>2110</v>
      </c>
      <c r="H150" s="150">
        <v>31</v>
      </c>
      <c r="I150" s="151"/>
      <c r="J150" s="152">
        <f t="shared" si="5"/>
        <v>0</v>
      </c>
      <c r="K150" s="153"/>
      <c r="L150" s="28"/>
      <c r="M150" s="154" t="s">
        <v>1</v>
      </c>
      <c r="N150" s="115" t="s">
        <v>40</v>
      </c>
      <c r="P150" s="155">
        <f t="shared" si="6"/>
        <v>0</v>
      </c>
      <c r="Q150" s="155">
        <v>0</v>
      </c>
      <c r="R150" s="155">
        <f t="shared" si="7"/>
        <v>0</v>
      </c>
      <c r="S150" s="155">
        <v>0</v>
      </c>
      <c r="T150" s="156">
        <f t="shared" si="8"/>
        <v>0</v>
      </c>
      <c r="AR150" s="157" t="s">
        <v>167</v>
      </c>
      <c r="AT150" s="157" t="s">
        <v>163</v>
      </c>
      <c r="AU150" s="157" t="s">
        <v>82</v>
      </c>
      <c r="AY150" s="13" t="s">
        <v>160</v>
      </c>
      <c r="BE150" s="158">
        <f t="shared" si="9"/>
        <v>0</v>
      </c>
      <c r="BF150" s="158">
        <f t="shared" si="10"/>
        <v>0</v>
      </c>
      <c r="BG150" s="158">
        <f t="shared" si="11"/>
        <v>0</v>
      </c>
      <c r="BH150" s="158">
        <f t="shared" si="12"/>
        <v>0</v>
      </c>
      <c r="BI150" s="158">
        <f t="shared" si="13"/>
        <v>0</v>
      </c>
      <c r="BJ150" s="13" t="s">
        <v>82</v>
      </c>
      <c r="BK150" s="158">
        <f t="shared" si="14"/>
        <v>0</v>
      </c>
      <c r="BL150" s="13" t="s">
        <v>167</v>
      </c>
      <c r="BM150" s="157" t="s">
        <v>2162</v>
      </c>
    </row>
    <row r="151" spans="2:65" s="1" customFormat="1" ht="16.5" customHeight="1" x14ac:dyDescent="0.2">
      <c r="B151" s="28"/>
      <c r="C151" s="146" t="s">
        <v>241</v>
      </c>
      <c r="D151" s="146" t="s">
        <v>163</v>
      </c>
      <c r="E151" s="147" t="s">
        <v>2163</v>
      </c>
      <c r="F151" s="148" t="s">
        <v>2164</v>
      </c>
      <c r="G151" s="149" t="s">
        <v>2110</v>
      </c>
      <c r="H151" s="150">
        <v>8</v>
      </c>
      <c r="I151" s="151"/>
      <c r="J151" s="152">
        <f t="shared" si="5"/>
        <v>0</v>
      </c>
      <c r="K151" s="153"/>
      <c r="L151" s="28"/>
      <c r="M151" s="154" t="s">
        <v>1</v>
      </c>
      <c r="N151" s="115" t="s">
        <v>40</v>
      </c>
      <c r="P151" s="155">
        <f t="shared" si="6"/>
        <v>0</v>
      </c>
      <c r="Q151" s="155">
        <v>0</v>
      </c>
      <c r="R151" s="155">
        <f t="shared" si="7"/>
        <v>0</v>
      </c>
      <c r="S151" s="155">
        <v>0</v>
      </c>
      <c r="T151" s="156">
        <f t="shared" si="8"/>
        <v>0</v>
      </c>
      <c r="AR151" s="157" t="s">
        <v>167</v>
      </c>
      <c r="AT151" s="157" t="s">
        <v>163</v>
      </c>
      <c r="AU151" s="157" t="s">
        <v>82</v>
      </c>
      <c r="AY151" s="13" t="s">
        <v>160</v>
      </c>
      <c r="BE151" s="158">
        <f t="shared" si="9"/>
        <v>0</v>
      </c>
      <c r="BF151" s="158">
        <f t="shared" si="10"/>
        <v>0</v>
      </c>
      <c r="BG151" s="158">
        <f t="shared" si="11"/>
        <v>0</v>
      </c>
      <c r="BH151" s="158">
        <f t="shared" si="12"/>
        <v>0</v>
      </c>
      <c r="BI151" s="158">
        <f t="shared" si="13"/>
        <v>0</v>
      </c>
      <c r="BJ151" s="13" t="s">
        <v>82</v>
      </c>
      <c r="BK151" s="158">
        <f t="shared" si="14"/>
        <v>0</v>
      </c>
      <c r="BL151" s="13" t="s">
        <v>167</v>
      </c>
      <c r="BM151" s="157" t="s">
        <v>2165</v>
      </c>
    </row>
    <row r="152" spans="2:65" s="1" customFormat="1" ht="16.5" customHeight="1" x14ac:dyDescent="0.2">
      <c r="B152" s="28"/>
      <c r="C152" s="146" t="s">
        <v>245</v>
      </c>
      <c r="D152" s="146" t="s">
        <v>163</v>
      </c>
      <c r="E152" s="147" t="s">
        <v>2166</v>
      </c>
      <c r="F152" s="148" t="s">
        <v>2167</v>
      </c>
      <c r="G152" s="149" t="s">
        <v>2110</v>
      </c>
      <c r="H152" s="150">
        <v>28</v>
      </c>
      <c r="I152" s="151"/>
      <c r="J152" s="152">
        <f t="shared" si="5"/>
        <v>0</v>
      </c>
      <c r="K152" s="153"/>
      <c r="L152" s="28"/>
      <c r="M152" s="154" t="s">
        <v>1</v>
      </c>
      <c r="N152" s="115" t="s">
        <v>40</v>
      </c>
      <c r="P152" s="155">
        <f t="shared" si="6"/>
        <v>0</v>
      </c>
      <c r="Q152" s="155">
        <v>0</v>
      </c>
      <c r="R152" s="155">
        <f t="shared" si="7"/>
        <v>0</v>
      </c>
      <c r="S152" s="155">
        <v>0</v>
      </c>
      <c r="T152" s="156">
        <f t="shared" si="8"/>
        <v>0</v>
      </c>
      <c r="AR152" s="157" t="s">
        <v>167</v>
      </c>
      <c r="AT152" s="157" t="s">
        <v>163</v>
      </c>
      <c r="AU152" s="157" t="s">
        <v>82</v>
      </c>
      <c r="AY152" s="13" t="s">
        <v>160</v>
      </c>
      <c r="BE152" s="158">
        <f t="shared" si="9"/>
        <v>0</v>
      </c>
      <c r="BF152" s="158">
        <f t="shared" si="10"/>
        <v>0</v>
      </c>
      <c r="BG152" s="158">
        <f t="shared" si="11"/>
        <v>0</v>
      </c>
      <c r="BH152" s="158">
        <f t="shared" si="12"/>
        <v>0</v>
      </c>
      <c r="BI152" s="158">
        <f t="shared" si="13"/>
        <v>0</v>
      </c>
      <c r="BJ152" s="13" t="s">
        <v>82</v>
      </c>
      <c r="BK152" s="158">
        <f t="shared" si="14"/>
        <v>0</v>
      </c>
      <c r="BL152" s="13" t="s">
        <v>167</v>
      </c>
      <c r="BM152" s="157" t="s">
        <v>2168</v>
      </c>
    </row>
    <row r="153" spans="2:65" s="1" customFormat="1" ht="16.5" customHeight="1" x14ac:dyDescent="0.2">
      <c r="B153" s="28"/>
      <c r="C153" s="146" t="s">
        <v>7</v>
      </c>
      <c r="D153" s="146" t="s">
        <v>163</v>
      </c>
      <c r="E153" s="147" t="s">
        <v>2169</v>
      </c>
      <c r="F153" s="148" t="s">
        <v>2170</v>
      </c>
      <c r="G153" s="149" t="s">
        <v>2110</v>
      </c>
      <c r="H153" s="150">
        <v>29</v>
      </c>
      <c r="I153" s="151"/>
      <c r="J153" s="152">
        <f t="shared" si="5"/>
        <v>0</v>
      </c>
      <c r="K153" s="153"/>
      <c r="L153" s="28"/>
      <c r="M153" s="154" t="s">
        <v>1</v>
      </c>
      <c r="N153" s="115" t="s">
        <v>40</v>
      </c>
      <c r="P153" s="155">
        <f t="shared" si="6"/>
        <v>0</v>
      </c>
      <c r="Q153" s="155">
        <v>0</v>
      </c>
      <c r="R153" s="155">
        <f t="shared" si="7"/>
        <v>0</v>
      </c>
      <c r="S153" s="155">
        <v>0</v>
      </c>
      <c r="T153" s="156">
        <f t="shared" si="8"/>
        <v>0</v>
      </c>
      <c r="AR153" s="157" t="s">
        <v>167</v>
      </c>
      <c r="AT153" s="157" t="s">
        <v>163</v>
      </c>
      <c r="AU153" s="157" t="s">
        <v>82</v>
      </c>
      <c r="AY153" s="13" t="s">
        <v>160</v>
      </c>
      <c r="BE153" s="158">
        <f t="shared" si="9"/>
        <v>0</v>
      </c>
      <c r="BF153" s="158">
        <f t="shared" si="10"/>
        <v>0</v>
      </c>
      <c r="BG153" s="158">
        <f t="shared" si="11"/>
        <v>0</v>
      </c>
      <c r="BH153" s="158">
        <f t="shared" si="12"/>
        <v>0</v>
      </c>
      <c r="BI153" s="158">
        <f t="shared" si="13"/>
        <v>0</v>
      </c>
      <c r="BJ153" s="13" t="s">
        <v>82</v>
      </c>
      <c r="BK153" s="158">
        <f t="shared" si="14"/>
        <v>0</v>
      </c>
      <c r="BL153" s="13" t="s">
        <v>167</v>
      </c>
      <c r="BM153" s="157" t="s">
        <v>2171</v>
      </c>
    </row>
    <row r="154" spans="2:65" s="1" customFormat="1" ht="16.5" customHeight="1" x14ac:dyDescent="0.2">
      <c r="B154" s="28"/>
      <c r="C154" s="146" t="s">
        <v>252</v>
      </c>
      <c r="D154" s="146" t="s">
        <v>163</v>
      </c>
      <c r="E154" s="147" t="s">
        <v>2172</v>
      </c>
      <c r="F154" s="148" t="s">
        <v>2173</v>
      </c>
      <c r="G154" s="149" t="s">
        <v>2110</v>
      </c>
      <c r="H154" s="150">
        <v>5</v>
      </c>
      <c r="I154" s="151"/>
      <c r="J154" s="152">
        <f t="shared" si="5"/>
        <v>0</v>
      </c>
      <c r="K154" s="153"/>
      <c r="L154" s="28"/>
      <c r="M154" s="154" t="s">
        <v>1</v>
      </c>
      <c r="N154" s="115" t="s">
        <v>40</v>
      </c>
      <c r="P154" s="155">
        <f t="shared" si="6"/>
        <v>0</v>
      </c>
      <c r="Q154" s="155">
        <v>0</v>
      </c>
      <c r="R154" s="155">
        <f t="shared" si="7"/>
        <v>0</v>
      </c>
      <c r="S154" s="155">
        <v>0</v>
      </c>
      <c r="T154" s="156">
        <f t="shared" si="8"/>
        <v>0</v>
      </c>
      <c r="AR154" s="157" t="s">
        <v>167</v>
      </c>
      <c r="AT154" s="157" t="s">
        <v>163</v>
      </c>
      <c r="AU154" s="157" t="s">
        <v>82</v>
      </c>
      <c r="AY154" s="13" t="s">
        <v>160</v>
      </c>
      <c r="BE154" s="158">
        <f t="shared" si="9"/>
        <v>0</v>
      </c>
      <c r="BF154" s="158">
        <f t="shared" si="10"/>
        <v>0</v>
      </c>
      <c r="BG154" s="158">
        <f t="shared" si="11"/>
        <v>0</v>
      </c>
      <c r="BH154" s="158">
        <f t="shared" si="12"/>
        <v>0</v>
      </c>
      <c r="BI154" s="158">
        <f t="shared" si="13"/>
        <v>0</v>
      </c>
      <c r="BJ154" s="13" t="s">
        <v>82</v>
      </c>
      <c r="BK154" s="158">
        <f t="shared" si="14"/>
        <v>0</v>
      </c>
      <c r="BL154" s="13" t="s">
        <v>167</v>
      </c>
      <c r="BM154" s="157" t="s">
        <v>2174</v>
      </c>
    </row>
    <row r="155" spans="2:65" s="1" customFormat="1" ht="16.5" customHeight="1" x14ac:dyDescent="0.2">
      <c r="B155" s="28"/>
      <c r="C155" s="146" t="s">
        <v>256</v>
      </c>
      <c r="D155" s="146" t="s">
        <v>163</v>
      </c>
      <c r="E155" s="147" t="s">
        <v>2175</v>
      </c>
      <c r="F155" s="148" t="s">
        <v>2176</v>
      </c>
      <c r="G155" s="149" t="s">
        <v>2110</v>
      </c>
      <c r="H155" s="150">
        <v>10</v>
      </c>
      <c r="I155" s="151"/>
      <c r="J155" s="152">
        <f t="shared" si="5"/>
        <v>0</v>
      </c>
      <c r="K155" s="153"/>
      <c r="L155" s="28"/>
      <c r="M155" s="154" t="s">
        <v>1</v>
      </c>
      <c r="N155" s="115" t="s">
        <v>40</v>
      </c>
      <c r="P155" s="155">
        <f t="shared" si="6"/>
        <v>0</v>
      </c>
      <c r="Q155" s="155">
        <v>0</v>
      </c>
      <c r="R155" s="155">
        <f t="shared" si="7"/>
        <v>0</v>
      </c>
      <c r="S155" s="155">
        <v>0</v>
      </c>
      <c r="T155" s="156">
        <f t="shared" si="8"/>
        <v>0</v>
      </c>
      <c r="AR155" s="157" t="s">
        <v>167</v>
      </c>
      <c r="AT155" s="157" t="s">
        <v>163</v>
      </c>
      <c r="AU155" s="157" t="s">
        <v>82</v>
      </c>
      <c r="AY155" s="13" t="s">
        <v>160</v>
      </c>
      <c r="BE155" s="158">
        <f t="shared" si="9"/>
        <v>0</v>
      </c>
      <c r="BF155" s="158">
        <f t="shared" si="10"/>
        <v>0</v>
      </c>
      <c r="BG155" s="158">
        <f t="shared" si="11"/>
        <v>0</v>
      </c>
      <c r="BH155" s="158">
        <f t="shared" si="12"/>
        <v>0</v>
      </c>
      <c r="BI155" s="158">
        <f t="shared" si="13"/>
        <v>0</v>
      </c>
      <c r="BJ155" s="13" t="s">
        <v>82</v>
      </c>
      <c r="BK155" s="158">
        <f t="shared" si="14"/>
        <v>0</v>
      </c>
      <c r="BL155" s="13" t="s">
        <v>167</v>
      </c>
      <c r="BM155" s="157" t="s">
        <v>2177</v>
      </c>
    </row>
    <row r="156" spans="2:65" s="1" customFormat="1" ht="16.5" customHeight="1" x14ac:dyDescent="0.2">
      <c r="B156" s="28"/>
      <c r="C156" s="146" t="s">
        <v>260</v>
      </c>
      <c r="D156" s="146" t="s">
        <v>163</v>
      </c>
      <c r="E156" s="147" t="s">
        <v>2178</v>
      </c>
      <c r="F156" s="148" t="s">
        <v>2179</v>
      </c>
      <c r="G156" s="149" t="s">
        <v>2110</v>
      </c>
      <c r="H156" s="150">
        <v>63</v>
      </c>
      <c r="I156" s="151"/>
      <c r="J156" s="152">
        <f t="shared" si="5"/>
        <v>0</v>
      </c>
      <c r="K156" s="153"/>
      <c r="L156" s="28"/>
      <c r="M156" s="154" t="s">
        <v>1</v>
      </c>
      <c r="N156" s="115" t="s">
        <v>40</v>
      </c>
      <c r="P156" s="155">
        <f t="shared" si="6"/>
        <v>0</v>
      </c>
      <c r="Q156" s="155">
        <v>0</v>
      </c>
      <c r="R156" s="155">
        <f t="shared" si="7"/>
        <v>0</v>
      </c>
      <c r="S156" s="155">
        <v>0</v>
      </c>
      <c r="T156" s="156">
        <f t="shared" si="8"/>
        <v>0</v>
      </c>
      <c r="AR156" s="157" t="s">
        <v>167</v>
      </c>
      <c r="AT156" s="157" t="s">
        <v>163</v>
      </c>
      <c r="AU156" s="157" t="s">
        <v>82</v>
      </c>
      <c r="AY156" s="13" t="s">
        <v>160</v>
      </c>
      <c r="BE156" s="158">
        <f t="shared" si="9"/>
        <v>0</v>
      </c>
      <c r="BF156" s="158">
        <f t="shared" si="10"/>
        <v>0</v>
      </c>
      <c r="BG156" s="158">
        <f t="shared" si="11"/>
        <v>0</v>
      </c>
      <c r="BH156" s="158">
        <f t="shared" si="12"/>
        <v>0</v>
      </c>
      <c r="BI156" s="158">
        <f t="shared" si="13"/>
        <v>0</v>
      </c>
      <c r="BJ156" s="13" t="s">
        <v>82</v>
      </c>
      <c r="BK156" s="158">
        <f t="shared" si="14"/>
        <v>0</v>
      </c>
      <c r="BL156" s="13" t="s">
        <v>167</v>
      </c>
      <c r="BM156" s="157" t="s">
        <v>2180</v>
      </c>
    </row>
    <row r="157" spans="2:65" s="1" customFormat="1" ht="21.75" customHeight="1" x14ac:dyDescent="0.2">
      <c r="B157" s="28"/>
      <c r="C157" s="146" t="s">
        <v>264</v>
      </c>
      <c r="D157" s="146" t="s">
        <v>163</v>
      </c>
      <c r="E157" s="147" t="s">
        <v>2181</v>
      </c>
      <c r="F157" s="148" t="s">
        <v>2182</v>
      </c>
      <c r="G157" s="149" t="s">
        <v>2110</v>
      </c>
      <c r="H157" s="150">
        <v>1</v>
      </c>
      <c r="I157" s="151"/>
      <c r="J157" s="152">
        <f t="shared" si="5"/>
        <v>0</v>
      </c>
      <c r="K157" s="153"/>
      <c r="L157" s="28"/>
      <c r="M157" s="154" t="s">
        <v>1</v>
      </c>
      <c r="N157" s="115" t="s">
        <v>40</v>
      </c>
      <c r="P157" s="155">
        <f t="shared" si="6"/>
        <v>0</v>
      </c>
      <c r="Q157" s="155">
        <v>0</v>
      </c>
      <c r="R157" s="155">
        <f t="shared" si="7"/>
        <v>0</v>
      </c>
      <c r="S157" s="155">
        <v>0</v>
      </c>
      <c r="T157" s="156">
        <f t="shared" si="8"/>
        <v>0</v>
      </c>
      <c r="AR157" s="157" t="s">
        <v>167</v>
      </c>
      <c r="AT157" s="157" t="s">
        <v>163</v>
      </c>
      <c r="AU157" s="157" t="s">
        <v>82</v>
      </c>
      <c r="AY157" s="13" t="s">
        <v>160</v>
      </c>
      <c r="BE157" s="158">
        <f t="shared" si="9"/>
        <v>0</v>
      </c>
      <c r="BF157" s="158">
        <f t="shared" si="10"/>
        <v>0</v>
      </c>
      <c r="BG157" s="158">
        <f t="shared" si="11"/>
        <v>0</v>
      </c>
      <c r="BH157" s="158">
        <f t="shared" si="12"/>
        <v>0</v>
      </c>
      <c r="BI157" s="158">
        <f t="shared" si="13"/>
        <v>0</v>
      </c>
      <c r="BJ157" s="13" t="s">
        <v>82</v>
      </c>
      <c r="BK157" s="158">
        <f t="shared" si="14"/>
        <v>0</v>
      </c>
      <c r="BL157" s="13" t="s">
        <v>167</v>
      </c>
      <c r="BM157" s="157" t="s">
        <v>2183</v>
      </c>
    </row>
    <row r="158" spans="2:65" s="1" customFormat="1" ht="16.5" customHeight="1" x14ac:dyDescent="0.2">
      <c r="B158" s="28"/>
      <c r="C158" s="146" t="s">
        <v>268</v>
      </c>
      <c r="D158" s="146" t="s">
        <v>163</v>
      </c>
      <c r="E158" s="147" t="s">
        <v>2184</v>
      </c>
      <c r="F158" s="148" t="s">
        <v>2185</v>
      </c>
      <c r="G158" s="149" t="s">
        <v>2110</v>
      </c>
      <c r="H158" s="150">
        <v>5</v>
      </c>
      <c r="I158" s="151"/>
      <c r="J158" s="152">
        <f t="shared" si="5"/>
        <v>0</v>
      </c>
      <c r="K158" s="153"/>
      <c r="L158" s="28"/>
      <c r="M158" s="154" t="s">
        <v>1</v>
      </c>
      <c r="N158" s="115" t="s">
        <v>40</v>
      </c>
      <c r="P158" s="155">
        <f t="shared" si="6"/>
        <v>0</v>
      </c>
      <c r="Q158" s="155">
        <v>0</v>
      </c>
      <c r="R158" s="155">
        <f t="shared" si="7"/>
        <v>0</v>
      </c>
      <c r="S158" s="155">
        <v>0</v>
      </c>
      <c r="T158" s="156">
        <f t="shared" si="8"/>
        <v>0</v>
      </c>
      <c r="AR158" s="157" t="s">
        <v>167</v>
      </c>
      <c r="AT158" s="157" t="s">
        <v>163</v>
      </c>
      <c r="AU158" s="157" t="s">
        <v>82</v>
      </c>
      <c r="AY158" s="13" t="s">
        <v>160</v>
      </c>
      <c r="BE158" s="158">
        <f t="shared" si="9"/>
        <v>0</v>
      </c>
      <c r="BF158" s="158">
        <f t="shared" si="10"/>
        <v>0</v>
      </c>
      <c r="BG158" s="158">
        <f t="shared" si="11"/>
        <v>0</v>
      </c>
      <c r="BH158" s="158">
        <f t="shared" si="12"/>
        <v>0</v>
      </c>
      <c r="BI158" s="158">
        <f t="shared" si="13"/>
        <v>0</v>
      </c>
      <c r="BJ158" s="13" t="s">
        <v>82</v>
      </c>
      <c r="BK158" s="158">
        <f t="shared" si="14"/>
        <v>0</v>
      </c>
      <c r="BL158" s="13" t="s">
        <v>167</v>
      </c>
      <c r="BM158" s="157" t="s">
        <v>2186</v>
      </c>
    </row>
    <row r="159" spans="2:65" s="1" customFormat="1" ht="16.5" customHeight="1" x14ac:dyDescent="0.2">
      <c r="B159" s="28"/>
      <c r="C159" s="146" t="s">
        <v>274</v>
      </c>
      <c r="D159" s="146" t="s">
        <v>163</v>
      </c>
      <c r="E159" s="147" t="s">
        <v>2187</v>
      </c>
      <c r="F159" s="148" t="s">
        <v>2188</v>
      </c>
      <c r="G159" s="149" t="s">
        <v>2110</v>
      </c>
      <c r="H159" s="150">
        <v>200</v>
      </c>
      <c r="I159" s="151"/>
      <c r="J159" s="152">
        <f t="shared" si="5"/>
        <v>0</v>
      </c>
      <c r="K159" s="153"/>
      <c r="L159" s="28"/>
      <c r="M159" s="154" t="s">
        <v>1</v>
      </c>
      <c r="N159" s="115" t="s">
        <v>40</v>
      </c>
      <c r="P159" s="155">
        <f t="shared" si="6"/>
        <v>0</v>
      </c>
      <c r="Q159" s="155">
        <v>0</v>
      </c>
      <c r="R159" s="155">
        <f t="shared" si="7"/>
        <v>0</v>
      </c>
      <c r="S159" s="155">
        <v>0</v>
      </c>
      <c r="T159" s="156">
        <f t="shared" si="8"/>
        <v>0</v>
      </c>
      <c r="AR159" s="157" t="s">
        <v>167</v>
      </c>
      <c r="AT159" s="157" t="s">
        <v>163</v>
      </c>
      <c r="AU159" s="157" t="s">
        <v>82</v>
      </c>
      <c r="AY159" s="13" t="s">
        <v>160</v>
      </c>
      <c r="BE159" s="158">
        <f t="shared" si="9"/>
        <v>0</v>
      </c>
      <c r="BF159" s="158">
        <f t="shared" si="10"/>
        <v>0</v>
      </c>
      <c r="BG159" s="158">
        <f t="shared" si="11"/>
        <v>0</v>
      </c>
      <c r="BH159" s="158">
        <f t="shared" si="12"/>
        <v>0</v>
      </c>
      <c r="BI159" s="158">
        <f t="shared" si="13"/>
        <v>0</v>
      </c>
      <c r="BJ159" s="13" t="s">
        <v>82</v>
      </c>
      <c r="BK159" s="158">
        <f t="shared" si="14"/>
        <v>0</v>
      </c>
      <c r="BL159" s="13" t="s">
        <v>167</v>
      </c>
      <c r="BM159" s="157" t="s">
        <v>2189</v>
      </c>
    </row>
    <row r="160" spans="2:65" s="1" customFormat="1" ht="16.5" customHeight="1" x14ac:dyDescent="0.2">
      <c r="B160" s="28"/>
      <c r="C160" s="146" t="s">
        <v>278</v>
      </c>
      <c r="D160" s="146" t="s">
        <v>163</v>
      </c>
      <c r="E160" s="147" t="s">
        <v>2190</v>
      </c>
      <c r="F160" s="148" t="s">
        <v>2191</v>
      </c>
      <c r="G160" s="149" t="s">
        <v>2110</v>
      </c>
      <c r="H160" s="150">
        <v>1</v>
      </c>
      <c r="I160" s="151"/>
      <c r="J160" s="152">
        <f t="shared" si="5"/>
        <v>0</v>
      </c>
      <c r="K160" s="153"/>
      <c r="L160" s="28"/>
      <c r="M160" s="154" t="s">
        <v>1</v>
      </c>
      <c r="N160" s="115" t="s">
        <v>40</v>
      </c>
      <c r="P160" s="155">
        <f t="shared" si="6"/>
        <v>0</v>
      </c>
      <c r="Q160" s="155">
        <v>0</v>
      </c>
      <c r="R160" s="155">
        <f t="shared" si="7"/>
        <v>0</v>
      </c>
      <c r="S160" s="155">
        <v>0</v>
      </c>
      <c r="T160" s="156">
        <f t="shared" si="8"/>
        <v>0</v>
      </c>
      <c r="AR160" s="157" t="s">
        <v>167</v>
      </c>
      <c r="AT160" s="157" t="s">
        <v>163</v>
      </c>
      <c r="AU160" s="157" t="s">
        <v>82</v>
      </c>
      <c r="AY160" s="13" t="s">
        <v>160</v>
      </c>
      <c r="BE160" s="158">
        <f t="shared" si="9"/>
        <v>0</v>
      </c>
      <c r="BF160" s="158">
        <f t="shared" si="10"/>
        <v>0</v>
      </c>
      <c r="BG160" s="158">
        <f t="shared" si="11"/>
        <v>0</v>
      </c>
      <c r="BH160" s="158">
        <f t="shared" si="12"/>
        <v>0</v>
      </c>
      <c r="BI160" s="158">
        <f t="shared" si="13"/>
        <v>0</v>
      </c>
      <c r="BJ160" s="13" t="s">
        <v>82</v>
      </c>
      <c r="BK160" s="158">
        <f t="shared" si="14"/>
        <v>0</v>
      </c>
      <c r="BL160" s="13" t="s">
        <v>167</v>
      </c>
      <c r="BM160" s="157" t="s">
        <v>2192</v>
      </c>
    </row>
    <row r="161" spans="2:65" s="1" customFormat="1" ht="24.15" customHeight="1" x14ac:dyDescent="0.2">
      <c r="B161" s="28"/>
      <c r="C161" s="162" t="s">
        <v>282</v>
      </c>
      <c r="D161" s="162" t="s">
        <v>322</v>
      </c>
      <c r="E161" s="163" t="s">
        <v>2193</v>
      </c>
      <c r="F161" s="164" t="s">
        <v>2194</v>
      </c>
      <c r="G161" s="165" t="s">
        <v>2195</v>
      </c>
      <c r="H161" s="166">
        <v>1</v>
      </c>
      <c r="I161" s="167"/>
      <c r="J161" s="168">
        <f t="shared" si="5"/>
        <v>0</v>
      </c>
      <c r="K161" s="169"/>
      <c r="L161" s="170"/>
      <c r="M161" s="171" t="s">
        <v>1</v>
      </c>
      <c r="N161" s="172" t="s">
        <v>40</v>
      </c>
      <c r="P161" s="155">
        <f t="shared" si="6"/>
        <v>0</v>
      </c>
      <c r="Q161" s="155">
        <v>0</v>
      </c>
      <c r="R161" s="155">
        <f t="shared" si="7"/>
        <v>0</v>
      </c>
      <c r="S161" s="155">
        <v>0</v>
      </c>
      <c r="T161" s="156">
        <f t="shared" si="8"/>
        <v>0</v>
      </c>
      <c r="AR161" s="157" t="s">
        <v>194</v>
      </c>
      <c r="AT161" s="157" t="s">
        <v>322</v>
      </c>
      <c r="AU161" s="157" t="s">
        <v>82</v>
      </c>
      <c r="AY161" s="13" t="s">
        <v>160</v>
      </c>
      <c r="BE161" s="158">
        <f t="shared" si="9"/>
        <v>0</v>
      </c>
      <c r="BF161" s="158">
        <f t="shared" si="10"/>
        <v>0</v>
      </c>
      <c r="BG161" s="158">
        <f t="shared" si="11"/>
        <v>0</v>
      </c>
      <c r="BH161" s="158">
        <f t="shared" si="12"/>
        <v>0</v>
      </c>
      <c r="BI161" s="158">
        <f t="shared" si="13"/>
        <v>0</v>
      </c>
      <c r="BJ161" s="13" t="s">
        <v>82</v>
      </c>
      <c r="BK161" s="158">
        <f t="shared" si="14"/>
        <v>0</v>
      </c>
      <c r="BL161" s="13" t="s">
        <v>167</v>
      </c>
      <c r="BM161" s="157" t="s">
        <v>2196</v>
      </c>
    </row>
    <row r="162" spans="2:65" s="1" customFormat="1" ht="16.5" customHeight="1" x14ac:dyDescent="0.2">
      <c r="B162" s="28"/>
      <c r="C162" s="146" t="s">
        <v>287</v>
      </c>
      <c r="D162" s="146" t="s">
        <v>163</v>
      </c>
      <c r="E162" s="147" t="s">
        <v>2197</v>
      </c>
      <c r="F162" s="148" t="s">
        <v>2198</v>
      </c>
      <c r="G162" s="149" t="s">
        <v>2110</v>
      </c>
      <c r="H162" s="150">
        <v>6</v>
      </c>
      <c r="I162" s="151"/>
      <c r="J162" s="152">
        <f t="shared" si="5"/>
        <v>0</v>
      </c>
      <c r="K162" s="153"/>
      <c r="L162" s="28"/>
      <c r="M162" s="154" t="s">
        <v>1</v>
      </c>
      <c r="N162" s="115" t="s">
        <v>40</v>
      </c>
      <c r="P162" s="155">
        <f t="shared" si="6"/>
        <v>0</v>
      </c>
      <c r="Q162" s="155">
        <v>0</v>
      </c>
      <c r="R162" s="155">
        <f t="shared" si="7"/>
        <v>0</v>
      </c>
      <c r="S162" s="155">
        <v>0</v>
      </c>
      <c r="T162" s="156">
        <f t="shared" si="8"/>
        <v>0</v>
      </c>
      <c r="AR162" s="157" t="s">
        <v>167</v>
      </c>
      <c r="AT162" s="157" t="s">
        <v>163</v>
      </c>
      <c r="AU162" s="157" t="s">
        <v>82</v>
      </c>
      <c r="AY162" s="13" t="s">
        <v>160</v>
      </c>
      <c r="BE162" s="158">
        <f t="shared" si="9"/>
        <v>0</v>
      </c>
      <c r="BF162" s="158">
        <f t="shared" si="10"/>
        <v>0</v>
      </c>
      <c r="BG162" s="158">
        <f t="shared" si="11"/>
        <v>0</v>
      </c>
      <c r="BH162" s="158">
        <f t="shared" si="12"/>
        <v>0</v>
      </c>
      <c r="BI162" s="158">
        <f t="shared" si="13"/>
        <v>0</v>
      </c>
      <c r="BJ162" s="13" t="s">
        <v>82</v>
      </c>
      <c r="BK162" s="158">
        <f t="shared" si="14"/>
        <v>0</v>
      </c>
      <c r="BL162" s="13" t="s">
        <v>167</v>
      </c>
      <c r="BM162" s="157" t="s">
        <v>2199</v>
      </c>
    </row>
    <row r="163" spans="2:65" s="1" customFormat="1" ht="24.15" customHeight="1" x14ac:dyDescent="0.2">
      <c r="B163" s="28"/>
      <c r="C163" s="162" t="s">
        <v>291</v>
      </c>
      <c r="D163" s="162" t="s">
        <v>322</v>
      </c>
      <c r="E163" s="163" t="s">
        <v>2200</v>
      </c>
      <c r="F163" s="164" t="s">
        <v>2201</v>
      </c>
      <c r="G163" s="165" t="s">
        <v>2110</v>
      </c>
      <c r="H163" s="166">
        <v>6</v>
      </c>
      <c r="I163" s="167"/>
      <c r="J163" s="168">
        <f t="shared" si="5"/>
        <v>0</v>
      </c>
      <c r="K163" s="169"/>
      <c r="L163" s="170"/>
      <c r="M163" s="171" t="s">
        <v>1</v>
      </c>
      <c r="N163" s="172" t="s">
        <v>40</v>
      </c>
      <c r="P163" s="155">
        <f t="shared" si="6"/>
        <v>0</v>
      </c>
      <c r="Q163" s="155">
        <v>0</v>
      </c>
      <c r="R163" s="155">
        <f t="shared" si="7"/>
        <v>0</v>
      </c>
      <c r="S163" s="155">
        <v>0</v>
      </c>
      <c r="T163" s="156">
        <f t="shared" si="8"/>
        <v>0</v>
      </c>
      <c r="AR163" s="157" t="s">
        <v>194</v>
      </c>
      <c r="AT163" s="157" t="s">
        <v>322</v>
      </c>
      <c r="AU163" s="157" t="s">
        <v>82</v>
      </c>
      <c r="AY163" s="13" t="s">
        <v>160</v>
      </c>
      <c r="BE163" s="158">
        <f t="shared" si="9"/>
        <v>0</v>
      </c>
      <c r="BF163" s="158">
        <f t="shared" si="10"/>
        <v>0</v>
      </c>
      <c r="BG163" s="158">
        <f t="shared" si="11"/>
        <v>0</v>
      </c>
      <c r="BH163" s="158">
        <f t="shared" si="12"/>
        <v>0</v>
      </c>
      <c r="BI163" s="158">
        <f t="shared" si="13"/>
        <v>0</v>
      </c>
      <c r="BJ163" s="13" t="s">
        <v>82</v>
      </c>
      <c r="BK163" s="158">
        <f t="shared" si="14"/>
        <v>0</v>
      </c>
      <c r="BL163" s="13" t="s">
        <v>167</v>
      </c>
      <c r="BM163" s="157" t="s">
        <v>2202</v>
      </c>
    </row>
    <row r="164" spans="2:65" s="1" customFormat="1" ht="16.5" customHeight="1" x14ac:dyDescent="0.2">
      <c r="B164" s="28"/>
      <c r="C164" s="146" t="s">
        <v>295</v>
      </c>
      <c r="D164" s="146" t="s">
        <v>163</v>
      </c>
      <c r="E164" s="147" t="s">
        <v>2203</v>
      </c>
      <c r="F164" s="148" t="s">
        <v>2204</v>
      </c>
      <c r="G164" s="149" t="s">
        <v>2110</v>
      </c>
      <c r="H164" s="150">
        <v>10</v>
      </c>
      <c r="I164" s="151"/>
      <c r="J164" s="152">
        <f t="shared" si="5"/>
        <v>0</v>
      </c>
      <c r="K164" s="153"/>
      <c r="L164" s="28"/>
      <c r="M164" s="154" t="s">
        <v>1</v>
      </c>
      <c r="N164" s="115" t="s">
        <v>40</v>
      </c>
      <c r="P164" s="155">
        <f t="shared" si="6"/>
        <v>0</v>
      </c>
      <c r="Q164" s="155">
        <v>0</v>
      </c>
      <c r="R164" s="155">
        <f t="shared" si="7"/>
        <v>0</v>
      </c>
      <c r="S164" s="155">
        <v>0</v>
      </c>
      <c r="T164" s="156">
        <f t="shared" si="8"/>
        <v>0</v>
      </c>
      <c r="AR164" s="157" t="s">
        <v>167</v>
      </c>
      <c r="AT164" s="157" t="s">
        <v>163</v>
      </c>
      <c r="AU164" s="157" t="s">
        <v>82</v>
      </c>
      <c r="AY164" s="13" t="s">
        <v>160</v>
      </c>
      <c r="BE164" s="158">
        <f t="shared" si="9"/>
        <v>0</v>
      </c>
      <c r="BF164" s="158">
        <f t="shared" si="10"/>
        <v>0</v>
      </c>
      <c r="BG164" s="158">
        <f t="shared" si="11"/>
        <v>0</v>
      </c>
      <c r="BH164" s="158">
        <f t="shared" si="12"/>
        <v>0</v>
      </c>
      <c r="BI164" s="158">
        <f t="shared" si="13"/>
        <v>0</v>
      </c>
      <c r="BJ164" s="13" t="s">
        <v>82</v>
      </c>
      <c r="BK164" s="158">
        <f t="shared" si="14"/>
        <v>0</v>
      </c>
      <c r="BL164" s="13" t="s">
        <v>167</v>
      </c>
      <c r="BM164" s="157" t="s">
        <v>2205</v>
      </c>
    </row>
    <row r="165" spans="2:65" s="1" customFormat="1" ht="16.5" customHeight="1" x14ac:dyDescent="0.2">
      <c r="B165" s="28"/>
      <c r="C165" s="146" t="s">
        <v>299</v>
      </c>
      <c r="D165" s="146" t="s">
        <v>163</v>
      </c>
      <c r="E165" s="147" t="s">
        <v>2206</v>
      </c>
      <c r="F165" s="148" t="s">
        <v>2207</v>
      </c>
      <c r="G165" s="149" t="s">
        <v>2110</v>
      </c>
      <c r="H165" s="150">
        <v>6</v>
      </c>
      <c r="I165" s="151"/>
      <c r="J165" s="152">
        <f t="shared" ref="J165:J196" si="15">ROUND(I165*H165,2)</f>
        <v>0</v>
      </c>
      <c r="K165" s="153"/>
      <c r="L165" s="28"/>
      <c r="M165" s="154" t="s">
        <v>1</v>
      </c>
      <c r="N165" s="115" t="s">
        <v>40</v>
      </c>
      <c r="P165" s="155">
        <f t="shared" ref="P165:P196" si="16">O165*H165</f>
        <v>0</v>
      </c>
      <c r="Q165" s="155">
        <v>0</v>
      </c>
      <c r="R165" s="155">
        <f t="shared" ref="R165:R196" si="17">Q165*H165</f>
        <v>0</v>
      </c>
      <c r="S165" s="155">
        <v>0</v>
      </c>
      <c r="T165" s="156">
        <f t="shared" ref="T165:T196" si="18">S165*H165</f>
        <v>0</v>
      </c>
      <c r="AR165" s="157" t="s">
        <v>167</v>
      </c>
      <c r="AT165" s="157" t="s">
        <v>163</v>
      </c>
      <c r="AU165" s="157" t="s">
        <v>82</v>
      </c>
      <c r="AY165" s="13" t="s">
        <v>160</v>
      </c>
      <c r="BE165" s="158">
        <f t="shared" ref="BE165:BE193" si="19">IF(N165="základní",J165,0)</f>
        <v>0</v>
      </c>
      <c r="BF165" s="158">
        <f t="shared" ref="BF165:BF193" si="20">IF(N165="snížená",J165,0)</f>
        <v>0</v>
      </c>
      <c r="BG165" s="158">
        <f t="shared" ref="BG165:BG193" si="21">IF(N165="zákl. přenesená",J165,0)</f>
        <v>0</v>
      </c>
      <c r="BH165" s="158">
        <f t="shared" ref="BH165:BH193" si="22">IF(N165="sníž. přenesená",J165,0)</f>
        <v>0</v>
      </c>
      <c r="BI165" s="158">
        <f t="shared" ref="BI165:BI193" si="23">IF(N165="nulová",J165,0)</f>
        <v>0</v>
      </c>
      <c r="BJ165" s="13" t="s">
        <v>82</v>
      </c>
      <c r="BK165" s="158">
        <f t="shared" ref="BK165:BK193" si="24">ROUND(I165*H165,2)</f>
        <v>0</v>
      </c>
      <c r="BL165" s="13" t="s">
        <v>167</v>
      </c>
      <c r="BM165" s="157" t="s">
        <v>2208</v>
      </c>
    </row>
    <row r="166" spans="2:65" s="1" customFormat="1" ht="16.5" customHeight="1" x14ac:dyDescent="0.2">
      <c r="B166" s="28"/>
      <c r="C166" s="146" t="s">
        <v>303</v>
      </c>
      <c r="D166" s="146" t="s">
        <v>163</v>
      </c>
      <c r="E166" s="147" t="s">
        <v>2209</v>
      </c>
      <c r="F166" s="148" t="s">
        <v>2210</v>
      </c>
      <c r="G166" s="149" t="s">
        <v>2110</v>
      </c>
      <c r="H166" s="150">
        <v>7</v>
      </c>
      <c r="I166" s="151"/>
      <c r="J166" s="152">
        <f t="shared" si="15"/>
        <v>0</v>
      </c>
      <c r="K166" s="153"/>
      <c r="L166" s="28"/>
      <c r="M166" s="154" t="s">
        <v>1</v>
      </c>
      <c r="N166" s="115" t="s">
        <v>40</v>
      </c>
      <c r="P166" s="155">
        <f t="shared" si="16"/>
        <v>0</v>
      </c>
      <c r="Q166" s="155">
        <v>0</v>
      </c>
      <c r="R166" s="155">
        <f t="shared" si="17"/>
        <v>0</v>
      </c>
      <c r="S166" s="155">
        <v>0</v>
      </c>
      <c r="T166" s="156">
        <f t="shared" si="18"/>
        <v>0</v>
      </c>
      <c r="AR166" s="157" t="s">
        <v>167</v>
      </c>
      <c r="AT166" s="157" t="s">
        <v>163</v>
      </c>
      <c r="AU166" s="157" t="s">
        <v>82</v>
      </c>
      <c r="AY166" s="13" t="s">
        <v>160</v>
      </c>
      <c r="BE166" s="158">
        <f t="shared" si="19"/>
        <v>0</v>
      </c>
      <c r="BF166" s="158">
        <f t="shared" si="20"/>
        <v>0</v>
      </c>
      <c r="BG166" s="158">
        <f t="shared" si="21"/>
        <v>0</v>
      </c>
      <c r="BH166" s="158">
        <f t="shared" si="22"/>
        <v>0</v>
      </c>
      <c r="BI166" s="158">
        <f t="shared" si="23"/>
        <v>0</v>
      </c>
      <c r="BJ166" s="13" t="s">
        <v>82</v>
      </c>
      <c r="BK166" s="158">
        <f t="shared" si="24"/>
        <v>0</v>
      </c>
      <c r="BL166" s="13" t="s">
        <v>167</v>
      </c>
      <c r="BM166" s="157" t="s">
        <v>2211</v>
      </c>
    </row>
    <row r="167" spans="2:65" s="1" customFormat="1" ht="16.5" customHeight="1" x14ac:dyDescent="0.2">
      <c r="B167" s="28"/>
      <c r="C167" s="146" t="s">
        <v>309</v>
      </c>
      <c r="D167" s="146" t="s">
        <v>163</v>
      </c>
      <c r="E167" s="147" t="s">
        <v>2212</v>
      </c>
      <c r="F167" s="148" t="s">
        <v>2213</v>
      </c>
      <c r="G167" s="149" t="s">
        <v>2110</v>
      </c>
      <c r="H167" s="150">
        <v>6</v>
      </c>
      <c r="I167" s="151"/>
      <c r="J167" s="152">
        <f t="shared" si="15"/>
        <v>0</v>
      </c>
      <c r="K167" s="153"/>
      <c r="L167" s="28"/>
      <c r="M167" s="154" t="s">
        <v>1</v>
      </c>
      <c r="N167" s="115" t="s">
        <v>40</v>
      </c>
      <c r="P167" s="155">
        <f t="shared" si="16"/>
        <v>0</v>
      </c>
      <c r="Q167" s="155">
        <v>0</v>
      </c>
      <c r="R167" s="155">
        <f t="shared" si="17"/>
        <v>0</v>
      </c>
      <c r="S167" s="155">
        <v>0</v>
      </c>
      <c r="T167" s="156">
        <f t="shared" si="18"/>
        <v>0</v>
      </c>
      <c r="AR167" s="157" t="s">
        <v>167</v>
      </c>
      <c r="AT167" s="157" t="s">
        <v>163</v>
      </c>
      <c r="AU167" s="157" t="s">
        <v>82</v>
      </c>
      <c r="AY167" s="13" t="s">
        <v>160</v>
      </c>
      <c r="BE167" s="158">
        <f t="shared" si="19"/>
        <v>0</v>
      </c>
      <c r="BF167" s="158">
        <f t="shared" si="20"/>
        <v>0</v>
      </c>
      <c r="BG167" s="158">
        <f t="shared" si="21"/>
        <v>0</v>
      </c>
      <c r="BH167" s="158">
        <f t="shared" si="22"/>
        <v>0</v>
      </c>
      <c r="BI167" s="158">
        <f t="shared" si="23"/>
        <v>0</v>
      </c>
      <c r="BJ167" s="13" t="s">
        <v>82</v>
      </c>
      <c r="BK167" s="158">
        <f t="shared" si="24"/>
        <v>0</v>
      </c>
      <c r="BL167" s="13" t="s">
        <v>167</v>
      </c>
      <c r="BM167" s="157" t="s">
        <v>2214</v>
      </c>
    </row>
    <row r="168" spans="2:65" s="1" customFormat="1" ht="16.5" customHeight="1" x14ac:dyDescent="0.2">
      <c r="B168" s="28"/>
      <c r="C168" s="146" t="s">
        <v>317</v>
      </c>
      <c r="D168" s="146" t="s">
        <v>163</v>
      </c>
      <c r="E168" s="147" t="s">
        <v>2215</v>
      </c>
      <c r="F168" s="148" t="s">
        <v>2216</v>
      </c>
      <c r="G168" s="149" t="s">
        <v>2110</v>
      </c>
      <c r="H168" s="150">
        <v>32</v>
      </c>
      <c r="I168" s="151"/>
      <c r="J168" s="152">
        <f t="shared" si="15"/>
        <v>0</v>
      </c>
      <c r="K168" s="153"/>
      <c r="L168" s="28"/>
      <c r="M168" s="154" t="s">
        <v>1</v>
      </c>
      <c r="N168" s="115" t="s">
        <v>40</v>
      </c>
      <c r="P168" s="155">
        <f t="shared" si="16"/>
        <v>0</v>
      </c>
      <c r="Q168" s="155">
        <v>0</v>
      </c>
      <c r="R168" s="155">
        <f t="shared" si="17"/>
        <v>0</v>
      </c>
      <c r="S168" s="155">
        <v>0</v>
      </c>
      <c r="T168" s="156">
        <f t="shared" si="18"/>
        <v>0</v>
      </c>
      <c r="AR168" s="157" t="s">
        <v>167</v>
      </c>
      <c r="AT168" s="157" t="s">
        <v>163</v>
      </c>
      <c r="AU168" s="157" t="s">
        <v>82</v>
      </c>
      <c r="AY168" s="13" t="s">
        <v>160</v>
      </c>
      <c r="BE168" s="158">
        <f t="shared" si="19"/>
        <v>0</v>
      </c>
      <c r="BF168" s="158">
        <f t="shared" si="20"/>
        <v>0</v>
      </c>
      <c r="BG168" s="158">
        <f t="shared" si="21"/>
        <v>0</v>
      </c>
      <c r="BH168" s="158">
        <f t="shared" si="22"/>
        <v>0</v>
      </c>
      <c r="BI168" s="158">
        <f t="shared" si="23"/>
        <v>0</v>
      </c>
      <c r="BJ168" s="13" t="s">
        <v>82</v>
      </c>
      <c r="BK168" s="158">
        <f t="shared" si="24"/>
        <v>0</v>
      </c>
      <c r="BL168" s="13" t="s">
        <v>167</v>
      </c>
      <c r="BM168" s="157" t="s">
        <v>2217</v>
      </c>
    </row>
    <row r="169" spans="2:65" s="1" customFormat="1" ht="16.5" customHeight="1" x14ac:dyDescent="0.2">
      <c r="B169" s="28"/>
      <c r="C169" s="146" t="s">
        <v>321</v>
      </c>
      <c r="D169" s="146" t="s">
        <v>163</v>
      </c>
      <c r="E169" s="147" t="s">
        <v>2218</v>
      </c>
      <c r="F169" s="148" t="s">
        <v>2219</v>
      </c>
      <c r="G169" s="149" t="s">
        <v>2110</v>
      </c>
      <c r="H169" s="150">
        <v>4</v>
      </c>
      <c r="I169" s="151"/>
      <c r="J169" s="152">
        <f t="shared" si="15"/>
        <v>0</v>
      </c>
      <c r="K169" s="153"/>
      <c r="L169" s="28"/>
      <c r="M169" s="154" t="s">
        <v>1</v>
      </c>
      <c r="N169" s="115" t="s">
        <v>40</v>
      </c>
      <c r="P169" s="155">
        <f t="shared" si="16"/>
        <v>0</v>
      </c>
      <c r="Q169" s="155">
        <v>0</v>
      </c>
      <c r="R169" s="155">
        <f t="shared" si="17"/>
        <v>0</v>
      </c>
      <c r="S169" s="155">
        <v>0</v>
      </c>
      <c r="T169" s="156">
        <f t="shared" si="18"/>
        <v>0</v>
      </c>
      <c r="AR169" s="157" t="s">
        <v>167</v>
      </c>
      <c r="AT169" s="157" t="s">
        <v>163</v>
      </c>
      <c r="AU169" s="157" t="s">
        <v>82</v>
      </c>
      <c r="AY169" s="13" t="s">
        <v>160</v>
      </c>
      <c r="BE169" s="158">
        <f t="shared" si="19"/>
        <v>0</v>
      </c>
      <c r="BF169" s="158">
        <f t="shared" si="20"/>
        <v>0</v>
      </c>
      <c r="BG169" s="158">
        <f t="shared" si="21"/>
        <v>0</v>
      </c>
      <c r="BH169" s="158">
        <f t="shared" si="22"/>
        <v>0</v>
      </c>
      <c r="BI169" s="158">
        <f t="shared" si="23"/>
        <v>0</v>
      </c>
      <c r="BJ169" s="13" t="s">
        <v>82</v>
      </c>
      <c r="BK169" s="158">
        <f t="shared" si="24"/>
        <v>0</v>
      </c>
      <c r="BL169" s="13" t="s">
        <v>167</v>
      </c>
      <c r="BM169" s="157" t="s">
        <v>2220</v>
      </c>
    </row>
    <row r="170" spans="2:65" s="1" customFormat="1" ht="16.5" customHeight="1" x14ac:dyDescent="0.2">
      <c r="B170" s="28"/>
      <c r="C170" s="146" t="s">
        <v>326</v>
      </c>
      <c r="D170" s="146" t="s">
        <v>163</v>
      </c>
      <c r="E170" s="147" t="s">
        <v>2221</v>
      </c>
      <c r="F170" s="148" t="s">
        <v>2222</v>
      </c>
      <c r="G170" s="149" t="s">
        <v>2110</v>
      </c>
      <c r="H170" s="150">
        <v>5</v>
      </c>
      <c r="I170" s="151"/>
      <c r="J170" s="152">
        <f t="shared" si="15"/>
        <v>0</v>
      </c>
      <c r="K170" s="153"/>
      <c r="L170" s="28"/>
      <c r="M170" s="154" t="s">
        <v>1</v>
      </c>
      <c r="N170" s="115" t="s">
        <v>40</v>
      </c>
      <c r="P170" s="155">
        <f t="shared" si="16"/>
        <v>0</v>
      </c>
      <c r="Q170" s="155">
        <v>0</v>
      </c>
      <c r="R170" s="155">
        <f t="shared" si="17"/>
        <v>0</v>
      </c>
      <c r="S170" s="155">
        <v>0</v>
      </c>
      <c r="T170" s="156">
        <f t="shared" si="18"/>
        <v>0</v>
      </c>
      <c r="AR170" s="157" t="s">
        <v>167</v>
      </c>
      <c r="AT170" s="157" t="s">
        <v>163</v>
      </c>
      <c r="AU170" s="157" t="s">
        <v>82</v>
      </c>
      <c r="AY170" s="13" t="s">
        <v>160</v>
      </c>
      <c r="BE170" s="158">
        <f t="shared" si="19"/>
        <v>0</v>
      </c>
      <c r="BF170" s="158">
        <f t="shared" si="20"/>
        <v>0</v>
      </c>
      <c r="BG170" s="158">
        <f t="shared" si="21"/>
        <v>0</v>
      </c>
      <c r="BH170" s="158">
        <f t="shared" si="22"/>
        <v>0</v>
      </c>
      <c r="BI170" s="158">
        <f t="shared" si="23"/>
        <v>0</v>
      </c>
      <c r="BJ170" s="13" t="s">
        <v>82</v>
      </c>
      <c r="BK170" s="158">
        <f t="shared" si="24"/>
        <v>0</v>
      </c>
      <c r="BL170" s="13" t="s">
        <v>167</v>
      </c>
      <c r="BM170" s="157" t="s">
        <v>2223</v>
      </c>
    </row>
    <row r="171" spans="2:65" s="1" customFormat="1" ht="16.5" customHeight="1" x14ac:dyDescent="0.2">
      <c r="B171" s="28"/>
      <c r="C171" s="146" t="s">
        <v>331</v>
      </c>
      <c r="D171" s="146" t="s">
        <v>163</v>
      </c>
      <c r="E171" s="147" t="s">
        <v>2224</v>
      </c>
      <c r="F171" s="148" t="s">
        <v>2225</v>
      </c>
      <c r="G171" s="149" t="s">
        <v>492</v>
      </c>
      <c r="H171" s="150">
        <v>100</v>
      </c>
      <c r="I171" s="151"/>
      <c r="J171" s="152">
        <f t="shared" si="15"/>
        <v>0</v>
      </c>
      <c r="K171" s="153"/>
      <c r="L171" s="28"/>
      <c r="M171" s="154" t="s">
        <v>1</v>
      </c>
      <c r="N171" s="115" t="s">
        <v>40</v>
      </c>
      <c r="P171" s="155">
        <f t="shared" si="16"/>
        <v>0</v>
      </c>
      <c r="Q171" s="155">
        <v>0</v>
      </c>
      <c r="R171" s="155">
        <f t="shared" si="17"/>
        <v>0</v>
      </c>
      <c r="S171" s="155">
        <v>0</v>
      </c>
      <c r="T171" s="156">
        <f t="shared" si="18"/>
        <v>0</v>
      </c>
      <c r="AR171" s="157" t="s">
        <v>167</v>
      </c>
      <c r="AT171" s="157" t="s">
        <v>163</v>
      </c>
      <c r="AU171" s="157" t="s">
        <v>82</v>
      </c>
      <c r="AY171" s="13" t="s">
        <v>160</v>
      </c>
      <c r="BE171" s="158">
        <f t="shared" si="19"/>
        <v>0</v>
      </c>
      <c r="BF171" s="158">
        <f t="shared" si="20"/>
        <v>0</v>
      </c>
      <c r="BG171" s="158">
        <f t="shared" si="21"/>
        <v>0</v>
      </c>
      <c r="BH171" s="158">
        <f t="shared" si="22"/>
        <v>0</v>
      </c>
      <c r="BI171" s="158">
        <f t="shared" si="23"/>
        <v>0</v>
      </c>
      <c r="BJ171" s="13" t="s">
        <v>82</v>
      </c>
      <c r="BK171" s="158">
        <f t="shared" si="24"/>
        <v>0</v>
      </c>
      <c r="BL171" s="13" t="s">
        <v>167</v>
      </c>
      <c r="BM171" s="157" t="s">
        <v>2226</v>
      </c>
    </row>
    <row r="172" spans="2:65" s="1" customFormat="1" ht="16.5" customHeight="1" x14ac:dyDescent="0.2">
      <c r="B172" s="28"/>
      <c r="C172" s="146" t="s">
        <v>335</v>
      </c>
      <c r="D172" s="146" t="s">
        <v>163</v>
      </c>
      <c r="E172" s="147" t="s">
        <v>2227</v>
      </c>
      <c r="F172" s="148" t="s">
        <v>2228</v>
      </c>
      <c r="G172" s="149" t="s">
        <v>2110</v>
      </c>
      <c r="H172" s="150">
        <v>1</v>
      </c>
      <c r="I172" s="151"/>
      <c r="J172" s="152">
        <f t="shared" si="15"/>
        <v>0</v>
      </c>
      <c r="K172" s="153"/>
      <c r="L172" s="28"/>
      <c r="M172" s="154" t="s">
        <v>1</v>
      </c>
      <c r="N172" s="115" t="s">
        <v>40</v>
      </c>
      <c r="P172" s="155">
        <f t="shared" si="16"/>
        <v>0</v>
      </c>
      <c r="Q172" s="155">
        <v>0</v>
      </c>
      <c r="R172" s="155">
        <f t="shared" si="17"/>
        <v>0</v>
      </c>
      <c r="S172" s="155">
        <v>0</v>
      </c>
      <c r="T172" s="156">
        <f t="shared" si="18"/>
        <v>0</v>
      </c>
      <c r="AR172" s="157" t="s">
        <v>167</v>
      </c>
      <c r="AT172" s="157" t="s">
        <v>163</v>
      </c>
      <c r="AU172" s="157" t="s">
        <v>82</v>
      </c>
      <c r="AY172" s="13" t="s">
        <v>160</v>
      </c>
      <c r="BE172" s="158">
        <f t="shared" si="19"/>
        <v>0</v>
      </c>
      <c r="BF172" s="158">
        <f t="shared" si="20"/>
        <v>0</v>
      </c>
      <c r="BG172" s="158">
        <f t="shared" si="21"/>
        <v>0</v>
      </c>
      <c r="BH172" s="158">
        <f t="shared" si="22"/>
        <v>0</v>
      </c>
      <c r="BI172" s="158">
        <f t="shared" si="23"/>
        <v>0</v>
      </c>
      <c r="BJ172" s="13" t="s">
        <v>82</v>
      </c>
      <c r="BK172" s="158">
        <f t="shared" si="24"/>
        <v>0</v>
      </c>
      <c r="BL172" s="13" t="s">
        <v>167</v>
      </c>
      <c r="BM172" s="157" t="s">
        <v>2229</v>
      </c>
    </row>
    <row r="173" spans="2:65" s="1" customFormat="1" ht="21.75" customHeight="1" x14ac:dyDescent="0.2">
      <c r="B173" s="28"/>
      <c r="C173" s="162" t="s">
        <v>339</v>
      </c>
      <c r="D173" s="162" t="s">
        <v>322</v>
      </c>
      <c r="E173" s="163" t="s">
        <v>2230</v>
      </c>
      <c r="F173" s="164" t="s">
        <v>2231</v>
      </c>
      <c r="G173" s="165" t="s">
        <v>2110</v>
      </c>
      <c r="H173" s="166">
        <v>1</v>
      </c>
      <c r="I173" s="167"/>
      <c r="J173" s="168">
        <f t="shared" si="15"/>
        <v>0</v>
      </c>
      <c r="K173" s="169"/>
      <c r="L173" s="170"/>
      <c r="M173" s="171" t="s">
        <v>1</v>
      </c>
      <c r="N173" s="172" t="s">
        <v>40</v>
      </c>
      <c r="P173" s="155">
        <f t="shared" si="16"/>
        <v>0</v>
      </c>
      <c r="Q173" s="155">
        <v>0</v>
      </c>
      <c r="R173" s="155">
        <f t="shared" si="17"/>
        <v>0</v>
      </c>
      <c r="S173" s="155">
        <v>0</v>
      </c>
      <c r="T173" s="156">
        <f t="shared" si="18"/>
        <v>0</v>
      </c>
      <c r="AR173" s="157" t="s">
        <v>194</v>
      </c>
      <c r="AT173" s="157" t="s">
        <v>322</v>
      </c>
      <c r="AU173" s="157" t="s">
        <v>82</v>
      </c>
      <c r="AY173" s="13" t="s">
        <v>160</v>
      </c>
      <c r="BE173" s="158">
        <f t="shared" si="19"/>
        <v>0</v>
      </c>
      <c r="BF173" s="158">
        <f t="shared" si="20"/>
        <v>0</v>
      </c>
      <c r="BG173" s="158">
        <f t="shared" si="21"/>
        <v>0</v>
      </c>
      <c r="BH173" s="158">
        <f t="shared" si="22"/>
        <v>0</v>
      </c>
      <c r="BI173" s="158">
        <f t="shared" si="23"/>
        <v>0</v>
      </c>
      <c r="BJ173" s="13" t="s">
        <v>82</v>
      </c>
      <c r="BK173" s="158">
        <f t="shared" si="24"/>
        <v>0</v>
      </c>
      <c r="BL173" s="13" t="s">
        <v>167</v>
      </c>
      <c r="BM173" s="157" t="s">
        <v>2232</v>
      </c>
    </row>
    <row r="174" spans="2:65" s="1" customFormat="1" ht="16.5" customHeight="1" x14ac:dyDescent="0.2">
      <c r="B174" s="28"/>
      <c r="C174" s="146" t="s">
        <v>343</v>
      </c>
      <c r="D174" s="146" t="s">
        <v>163</v>
      </c>
      <c r="E174" s="147" t="s">
        <v>2233</v>
      </c>
      <c r="F174" s="148" t="s">
        <v>2234</v>
      </c>
      <c r="G174" s="149" t="s">
        <v>2110</v>
      </c>
      <c r="H174" s="150">
        <v>1</v>
      </c>
      <c r="I174" s="151"/>
      <c r="J174" s="152">
        <f t="shared" si="15"/>
        <v>0</v>
      </c>
      <c r="K174" s="153"/>
      <c r="L174" s="28"/>
      <c r="M174" s="154" t="s">
        <v>1</v>
      </c>
      <c r="N174" s="115" t="s">
        <v>40</v>
      </c>
      <c r="P174" s="155">
        <f t="shared" si="16"/>
        <v>0</v>
      </c>
      <c r="Q174" s="155">
        <v>0</v>
      </c>
      <c r="R174" s="155">
        <f t="shared" si="17"/>
        <v>0</v>
      </c>
      <c r="S174" s="155">
        <v>0</v>
      </c>
      <c r="T174" s="156">
        <f t="shared" si="18"/>
        <v>0</v>
      </c>
      <c r="AR174" s="157" t="s">
        <v>167</v>
      </c>
      <c r="AT174" s="157" t="s">
        <v>163</v>
      </c>
      <c r="AU174" s="157" t="s">
        <v>82</v>
      </c>
      <c r="AY174" s="13" t="s">
        <v>160</v>
      </c>
      <c r="BE174" s="158">
        <f t="shared" si="19"/>
        <v>0</v>
      </c>
      <c r="BF174" s="158">
        <f t="shared" si="20"/>
        <v>0</v>
      </c>
      <c r="BG174" s="158">
        <f t="shared" si="21"/>
        <v>0</v>
      </c>
      <c r="BH174" s="158">
        <f t="shared" si="22"/>
        <v>0</v>
      </c>
      <c r="BI174" s="158">
        <f t="shared" si="23"/>
        <v>0</v>
      </c>
      <c r="BJ174" s="13" t="s">
        <v>82</v>
      </c>
      <c r="BK174" s="158">
        <f t="shared" si="24"/>
        <v>0</v>
      </c>
      <c r="BL174" s="13" t="s">
        <v>167</v>
      </c>
      <c r="BM174" s="157" t="s">
        <v>2235</v>
      </c>
    </row>
    <row r="175" spans="2:65" s="1" customFormat="1" ht="16.5" customHeight="1" x14ac:dyDescent="0.2">
      <c r="B175" s="28"/>
      <c r="C175" s="146" t="s">
        <v>349</v>
      </c>
      <c r="D175" s="146" t="s">
        <v>163</v>
      </c>
      <c r="E175" s="147" t="s">
        <v>2236</v>
      </c>
      <c r="F175" s="148" t="s">
        <v>2237</v>
      </c>
      <c r="G175" s="149" t="s">
        <v>2110</v>
      </c>
      <c r="H175" s="150">
        <v>1</v>
      </c>
      <c r="I175" s="151"/>
      <c r="J175" s="152">
        <f t="shared" si="15"/>
        <v>0</v>
      </c>
      <c r="K175" s="153"/>
      <c r="L175" s="28"/>
      <c r="M175" s="154" t="s">
        <v>1</v>
      </c>
      <c r="N175" s="115" t="s">
        <v>40</v>
      </c>
      <c r="P175" s="155">
        <f t="shared" si="16"/>
        <v>0</v>
      </c>
      <c r="Q175" s="155">
        <v>0</v>
      </c>
      <c r="R175" s="155">
        <f t="shared" si="17"/>
        <v>0</v>
      </c>
      <c r="S175" s="155">
        <v>0</v>
      </c>
      <c r="T175" s="156">
        <f t="shared" si="18"/>
        <v>0</v>
      </c>
      <c r="AR175" s="157" t="s">
        <v>2238</v>
      </c>
      <c r="AT175" s="157" t="s">
        <v>163</v>
      </c>
      <c r="AU175" s="157" t="s">
        <v>82</v>
      </c>
      <c r="AY175" s="13" t="s">
        <v>160</v>
      </c>
      <c r="BE175" s="158">
        <f t="shared" si="19"/>
        <v>0</v>
      </c>
      <c r="BF175" s="158">
        <f t="shared" si="20"/>
        <v>0</v>
      </c>
      <c r="BG175" s="158">
        <f t="shared" si="21"/>
        <v>0</v>
      </c>
      <c r="BH175" s="158">
        <f t="shared" si="22"/>
        <v>0</v>
      </c>
      <c r="BI175" s="158">
        <f t="shared" si="23"/>
        <v>0</v>
      </c>
      <c r="BJ175" s="13" t="s">
        <v>82</v>
      </c>
      <c r="BK175" s="158">
        <f t="shared" si="24"/>
        <v>0</v>
      </c>
      <c r="BL175" s="13" t="s">
        <v>2238</v>
      </c>
      <c r="BM175" s="157" t="s">
        <v>2239</v>
      </c>
    </row>
    <row r="176" spans="2:65" s="1" customFormat="1" ht="16.5" customHeight="1" x14ac:dyDescent="0.2">
      <c r="B176" s="28"/>
      <c r="C176" s="146" t="s">
        <v>353</v>
      </c>
      <c r="D176" s="146" t="s">
        <v>163</v>
      </c>
      <c r="E176" s="147" t="s">
        <v>2240</v>
      </c>
      <c r="F176" s="148" t="s">
        <v>2241</v>
      </c>
      <c r="G176" s="149" t="s">
        <v>2110</v>
      </c>
      <c r="H176" s="150">
        <v>1</v>
      </c>
      <c r="I176" s="151"/>
      <c r="J176" s="152">
        <f t="shared" si="15"/>
        <v>0</v>
      </c>
      <c r="K176" s="153"/>
      <c r="L176" s="28"/>
      <c r="M176" s="154" t="s">
        <v>1</v>
      </c>
      <c r="N176" s="115" t="s">
        <v>40</v>
      </c>
      <c r="P176" s="155">
        <f t="shared" si="16"/>
        <v>0</v>
      </c>
      <c r="Q176" s="155">
        <v>0</v>
      </c>
      <c r="R176" s="155">
        <f t="shared" si="17"/>
        <v>0</v>
      </c>
      <c r="S176" s="155">
        <v>0</v>
      </c>
      <c r="T176" s="156">
        <f t="shared" si="18"/>
        <v>0</v>
      </c>
      <c r="AR176" s="157" t="s">
        <v>2238</v>
      </c>
      <c r="AT176" s="157" t="s">
        <v>163</v>
      </c>
      <c r="AU176" s="157" t="s">
        <v>82</v>
      </c>
      <c r="AY176" s="13" t="s">
        <v>160</v>
      </c>
      <c r="BE176" s="158">
        <f t="shared" si="19"/>
        <v>0</v>
      </c>
      <c r="BF176" s="158">
        <f t="shared" si="20"/>
        <v>0</v>
      </c>
      <c r="BG176" s="158">
        <f t="shared" si="21"/>
        <v>0</v>
      </c>
      <c r="BH176" s="158">
        <f t="shared" si="22"/>
        <v>0</v>
      </c>
      <c r="BI176" s="158">
        <f t="shared" si="23"/>
        <v>0</v>
      </c>
      <c r="BJ176" s="13" t="s">
        <v>82</v>
      </c>
      <c r="BK176" s="158">
        <f t="shared" si="24"/>
        <v>0</v>
      </c>
      <c r="BL176" s="13" t="s">
        <v>2238</v>
      </c>
      <c r="BM176" s="157" t="s">
        <v>2242</v>
      </c>
    </row>
    <row r="177" spans="2:65" s="1" customFormat="1" ht="16.5" customHeight="1" x14ac:dyDescent="0.2">
      <c r="B177" s="28"/>
      <c r="C177" s="146" t="s">
        <v>357</v>
      </c>
      <c r="D177" s="146" t="s">
        <v>163</v>
      </c>
      <c r="E177" s="147" t="s">
        <v>2243</v>
      </c>
      <c r="F177" s="148" t="s">
        <v>2244</v>
      </c>
      <c r="G177" s="149" t="s">
        <v>492</v>
      </c>
      <c r="H177" s="150">
        <v>25</v>
      </c>
      <c r="I177" s="151"/>
      <c r="J177" s="152">
        <f t="shared" si="15"/>
        <v>0</v>
      </c>
      <c r="K177" s="153"/>
      <c r="L177" s="28"/>
      <c r="M177" s="154" t="s">
        <v>1</v>
      </c>
      <c r="N177" s="115" t="s">
        <v>40</v>
      </c>
      <c r="P177" s="155">
        <f t="shared" si="16"/>
        <v>0</v>
      </c>
      <c r="Q177" s="155">
        <v>0</v>
      </c>
      <c r="R177" s="155">
        <f t="shared" si="17"/>
        <v>0</v>
      </c>
      <c r="S177" s="155">
        <v>0</v>
      </c>
      <c r="T177" s="156">
        <f t="shared" si="18"/>
        <v>0</v>
      </c>
      <c r="AR177" s="157" t="s">
        <v>167</v>
      </c>
      <c r="AT177" s="157" t="s">
        <v>163</v>
      </c>
      <c r="AU177" s="157" t="s">
        <v>82</v>
      </c>
      <c r="AY177" s="13" t="s">
        <v>160</v>
      </c>
      <c r="BE177" s="158">
        <f t="shared" si="19"/>
        <v>0</v>
      </c>
      <c r="BF177" s="158">
        <f t="shared" si="20"/>
        <v>0</v>
      </c>
      <c r="BG177" s="158">
        <f t="shared" si="21"/>
        <v>0</v>
      </c>
      <c r="BH177" s="158">
        <f t="shared" si="22"/>
        <v>0</v>
      </c>
      <c r="BI177" s="158">
        <f t="shared" si="23"/>
        <v>0</v>
      </c>
      <c r="BJ177" s="13" t="s">
        <v>82</v>
      </c>
      <c r="BK177" s="158">
        <f t="shared" si="24"/>
        <v>0</v>
      </c>
      <c r="BL177" s="13" t="s">
        <v>167</v>
      </c>
      <c r="BM177" s="157" t="s">
        <v>2245</v>
      </c>
    </row>
    <row r="178" spans="2:65" s="1" customFormat="1" ht="16.5" customHeight="1" x14ac:dyDescent="0.2">
      <c r="B178" s="28"/>
      <c r="C178" s="146" t="s">
        <v>361</v>
      </c>
      <c r="D178" s="146" t="s">
        <v>163</v>
      </c>
      <c r="E178" s="147" t="s">
        <v>2246</v>
      </c>
      <c r="F178" s="148" t="s">
        <v>2247</v>
      </c>
      <c r="G178" s="149" t="s">
        <v>2110</v>
      </c>
      <c r="H178" s="150">
        <v>1</v>
      </c>
      <c r="I178" s="151"/>
      <c r="J178" s="152">
        <f t="shared" si="15"/>
        <v>0</v>
      </c>
      <c r="K178" s="153"/>
      <c r="L178" s="28"/>
      <c r="M178" s="154" t="s">
        <v>1</v>
      </c>
      <c r="N178" s="115" t="s">
        <v>40</v>
      </c>
      <c r="P178" s="155">
        <f t="shared" si="16"/>
        <v>0</v>
      </c>
      <c r="Q178" s="155">
        <v>0</v>
      </c>
      <c r="R178" s="155">
        <f t="shared" si="17"/>
        <v>0</v>
      </c>
      <c r="S178" s="155">
        <v>0</v>
      </c>
      <c r="T178" s="156">
        <f t="shared" si="18"/>
        <v>0</v>
      </c>
      <c r="AR178" s="157" t="s">
        <v>2238</v>
      </c>
      <c r="AT178" s="157" t="s">
        <v>163</v>
      </c>
      <c r="AU178" s="157" t="s">
        <v>82</v>
      </c>
      <c r="AY178" s="13" t="s">
        <v>160</v>
      </c>
      <c r="BE178" s="158">
        <f t="shared" si="19"/>
        <v>0</v>
      </c>
      <c r="BF178" s="158">
        <f t="shared" si="20"/>
        <v>0</v>
      </c>
      <c r="BG178" s="158">
        <f t="shared" si="21"/>
        <v>0</v>
      </c>
      <c r="BH178" s="158">
        <f t="shared" si="22"/>
        <v>0</v>
      </c>
      <c r="BI178" s="158">
        <f t="shared" si="23"/>
        <v>0</v>
      </c>
      <c r="BJ178" s="13" t="s">
        <v>82</v>
      </c>
      <c r="BK178" s="158">
        <f t="shared" si="24"/>
        <v>0</v>
      </c>
      <c r="BL178" s="13" t="s">
        <v>2238</v>
      </c>
      <c r="BM178" s="157" t="s">
        <v>2248</v>
      </c>
    </row>
    <row r="179" spans="2:65" s="1" customFormat="1" ht="16.5" customHeight="1" x14ac:dyDescent="0.2">
      <c r="B179" s="28"/>
      <c r="C179" s="146" t="s">
        <v>365</v>
      </c>
      <c r="D179" s="146" t="s">
        <v>163</v>
      </c>
      <c r="E179" s="147" t="s">
        <v>2249</v>
      </c>
      <c r="F179" s="148" t="s">
        <v>2250</v>
      </c>
      <c r="G179" s="149" t="s">
        <v>492</v>
      </c>
      <c r="H179" s="150">
        <v>210</v>
      </c>
      <c r="I179" s="151"/>
      <c r="J179" s="152">
        <f t="shared" si="15"/>
        <v>0</v>
      </c>
      <c r="K179" s="153"/>
      <c r="L179" s="28"/>
      <c r="M179" s="154" t="s">
        <v>1</v>
      </c>
      <c r="N179" s="115" t="s">
        <v>40</v>
      </c>
      <c r="P179" s="155">
        <f t="shared" si="16"/>
        <v>0</v>
      </c>
      <c r="Q179" s="155">
        <v>0</v>
      </c>
      <c r="R179" s="155">
        <f t="shared" si="17"/>
        <v>0</v>
      </c>
      <c r="S179" s="155">
        <v>0</v>
      </c>
      <c r="T179" s="156">
        <f t="shared" si="18"/>
        <v>0</v>
      </c>
      <c r="AR179" s="157" t="s">
        <v>2238</v>
      </c>
      <c r="AT179" s="157" t="s">
        <v>163</v>
      </c>
      <c r="AU179" s="157" t="s">
        <v>82</v>
      </c>
      <c r="AY179" s="13" t="s">
        <v>160</v>
      </c>
      <c r="BE179" s="158">
        <f t="shared" si="19"/>
        <v>0</v>
      </c>
      <c r="BF179" s="158">
        <f t="shared" si="20"/>
        <v>0</v>
      </c>
      <c r="BG179" s="158">
        <f t="shared" si="21"/>
        <v>0</v>
      </c>
      <c r="BH179" s="158">
        <f t="shared" si="22"/>
        <v>0</v>
      </c>
      <c r="BI179" s="158">
        <f t="shared" si="23"/>
        <v>0</v>
      </c>
      <c r="BJ179" s="13" t="s">
        <v>82</v>
      </c>
      <c r="BK179" s="158">
        <f t="shared" si="24"/>
        <v>0</v>
      </c>
      <c r="BL179" s="13" t="s">
        <v>2238</v>
      </c>
      <c r="BM179" s="157" t="s">
        <v>2251</v>
      </c>
    </row>
    <row r="180" spans="2:65" s="1" customFormat="1" ht="16.5" customHeight="1" x14ac:dyDescent="0.2">
      <c r="B180" s="28"/>
      <c r="C180" s="146" t="s">
        <v>369</v>
      </c>
      <c r="D180" s="146" t="s">
        <v>163</v>
      </c>
      <c r="E180" s="147" t="s">
        <v>2252</v>
      </c>
      <c r="F180" s="148" t="s">
        <v>2247</v>
      </c>
      <c r="G180" s="149" t="s">
        <v>492</v>
      </c>
      <c r="H180" s="150">
        <v>210</v>
      </c>
      <c r="I180" s="151"/>
      <c r="J180" s="152">
        <f t="shared" si="15"/>
        <v>0</v>
      </c>
      <c r="K180" s="153"/>
      <c r="L180" s="28"/>
      <c r="M180" s="154" t="s">
        <v>1</v>
      </c>
      <c r="N180" s="115" t="s">
        <v>40</v>
      </c>
      <c r="P180" s="155">
        <f t="shared" si="16"/>
        <v>0</v>
      </c>
      <c r="Q180" s="155">
        <v>0</v>
      </c>
      <c r="R180" s="155">
        <f t="shared" si="17"/>
        <v>0</v>
      </c>
      <c r="S180" s="155">
        <v>0</v>
      </c>
      <c r="T180" s="156">
        <f t="shared" si="18"/>
        <v>0</v>
      </c>
      <c r="AR180" s="157" t="s">
        <v>2238</v>
      </c>
      <c r="AT180" s="157" t="s">
        <v>163</v>
      </c>
      <c r="AU180" s="157" t="s">
        <v>82</v>
      </c>
      <c r="AY180" s="13" t="s">
        <v>160</v>
      </c>
      <c r="BE180" s="158">
        <f t="shared" si="19"/>
        <v>0</v>
      </c>
      <c r="BF180" s="158">
        <f t="shared" si="20"/>
        <v>0</v>
      </c>
      <c r="BG180" s="158">
        <f t="shared" si="21"/>
        <v>0</v>
      </c>
      <c r="BH180" s="158">
        <f t="shared" si="22"/>
        <v>0</v>
      </c>
      <c r="BI180" s="158">
        <f t="shared" si="23"/>
        <v>0</v>
      </c>
      <c r="BJ180" s="13" t="s">
        <v>82</v>
      </c>
      <c r="BK180" s="158">
        <f t="shared" si="24"/>
        <v>0</v>
      </c>
      <c r="BL180" s="13" t="s">
        <v>2238</v>
      </c>
      <c r="BM180" s="157" t="s">
        <v>2253</v>
      </c>
    </row>
    <row r="181" spans="2:65" s="1" customFormat="1" ht="16.5" customHeight="1" x14ac:dyDescent="0.2">
      <c r="B181" s="28"/>
      <c r="C181" s="146" t="s">
        <v>690</v>
      </c>
      <c r="D181" s="146" t="s">
        <v>163</v>
      </c>
      <c r="E181" s="147" t="s">
        <v>2254</v>
      </c>
      <c r="F181" s="148" t="s">
        <v>2255</v>
      </c>
      <c r="G181" s="149" t="s">
        <v>2110</v>
      </c>
      <c r="H181" s="150">
        <v>8</v>
      </c>
      <c r="I181" s="151"/>
      <c r="J181" s="152">
        <f t="shared" si="15"/>
        <v>0</v>
      </c>
      <c r="K181" s="153"/>
      <c r="L181" s="28"/>
      <c r="M181" s="154" t="s">
        <v>1</v>
      </c>
      <c r="N181" s="115" t="s">
        <v>40</v>
      </c>
      <c r="P181" s="155">
        <f t="shared" si="16"/>
        <v>0</v>
      </c>
      <c r="Q181" s="155">
        <v>0</v>
      </c>
      <c r="R181" s="155">
        <f t="shared" si="17"/>
        <v>0</v>
      </c>
      <c r="S181" s="155">
        <v>0</v>
      </c>
      <c r="T181" s="156">
        <f t="shared" si="18"/>
        <v>0</v>
      </c>
      <c r="AR181" s="157" t="s">
        <v>2238</v>
      </c>
      <c r="AT181" s="157" t="s">
        <v>163</v>
      </c>
      <c r="AU181" s="157" t="s">
        <v>82</v>
      </c>
      <c r="AY181" s="13" t="s">
        <v>160</v>
      </c>
      <c r="BE181" s="158">
        <f t="shared" si="19"/>
        <v>0</v>
      </c>
      <c r="BF181" s="158">
        <f t="shared" si="20"/>
        <v>0</v>
      </c>
      <c r="BG181" s="158">
        <f t="shared" si="21"/>
        <v>0</v>
      </c>
      <c r="BH181" s="158">
        <f t="shared" si="22"/>
        <v>0</v>
      </c>
      <c r="BI181" s="158">
        <f t="shared" si="23"/>
        <v>0</v>
      </c>
      <c r="BJ181" s="13" t="s">
        <v>82</v>
      </c>
      <c r="BK181" s="158">
        <f t="shared" si="24"/>
        <v>0</v>
      </c>
      <c r="BL181" s="13" t="s">
        <v>2238</v>
      </c>
      <c r="BM181" s="157" t="s">
        <v>2256</v>
      </c>
    </row>
    <row r="182" spans="2:65" s="1" customFormat="1" ht="16.5" customHeight="1" x14ac:dyDescent="0.2">
      <c r="B182" s="28"/>
      <c r="C182" s="146" t="s">
        <v>692</v>
      </c>
      <c r="D182" s="146" t="s">
        <v>163</v>
      </c>
      <c r="E182" s="147" t="s">
        <v>2257</v>
      </c>
      <c r="F182" s="148" t="s">
        <v>2247</v>
      </c>
      <c r="G182" s="149" t="s">
        <v>2110</v>
      </c>
      <c r="H182" s="150">
        <v>8</v>
      </c>
      <c r="I182" s="151"/>
      <c r="J182" s="152">
        <f t="shared" si="15"/>
        <v>0</v>
      </c>
      <c r="K182" s="153"/>
      <c r="L182" s="28"/>
      <c r="M182" s="154" t="s">
        <v>1</v>
      </c>
      <c r="N182" s="115" t="s">
        <v>40</v>
      </c>
      <c r="P182" s="155">
        <f t="shared" si="16"/>
        <v>0</v>
      </c>
      <c r="Q182" s="155">
        <v>0</v>
      </c>
      <c r="R182" s="155">
        <f t="shared" si="17"/>
        <v>0</v>
      </c>
      <c r="S182" s="155">
        <v>0</v>
      </c>
      <c r="T182" s="156">
        <f t="shared" si="18"/>
        <v>0</v>
      </c>
      <c r="AR182" s="157" t="s">
        <v>2238</v>
      </c>
      <c r="AT182" s="157" t="s">
        <v>163</v>
      </c>
      <c r="AU182" s="157" t="s">
        <v>82</v>
      </c>
      <c r="AY182" s="13" t="s">
        <v>160</v>
      </c>
      <c r="BE182" s="158">
        <f t="shared" si="19"/>
        <v>0</v>
      </c>
      <c r="BF182" s="158">
        <f t="shared" si="20"/>
        <v>0</v>
      </c>
      <c r="BG182" s="158">
        <f t="shared" si="21"/>
        <v>0</v>
      </c>
      <c r="BH182" s="158">
        <f t="shared" si="22"/>
        <v>0</v>
      </c>
      <c r="BI182" s="158">
        <f t="shared" si="23"/>
        <v>0</v>
      </c>
      <c r="BJ182" s="13" t="s">
        <v>82</v>
      </c>
      <c r="BK182" s="158">
        <f t="shared" si="24"/>
        <v>0</v>
      </c>
      <c r="BL182" s="13" t="s">
        <v>2238</v>
      </c>
      <c r="BM182" s="157" t="s">
        <v>2258</v>
      </c>
    </row>
    <row r="183" spans="2:65" s="1" customFormat="1" ht="16.5" customHeight="1" x14ac:dyDescent="0.2">
      <c r="B183" s="28"/>
      <c r="C183" s="146" t="s">
        <v>694</v>
      </c>
      <c r="D183" s="146" t="s">
        <v>163</v>
      </c>
      <c r="E183" s="147" t="s">
        <v>2259</v>
      </c>
      <c r="F183" s="148" t="s">
        <v>2260</v>
      </c>
      <c r="G183" s="149" t="s">
        <v>2195</v>
      </c>
      <c r="H183" s="150">
        <v>1</v>
      </c>
      <c r="I183" s="151"/>
      <c r="J183" s="152">
        <f t="shared" si="15"/>
        <v>0</v>
      </c>
      <c r="K183" s="153"/>
      <c r="L183" s="28"/>
      <c r="M183" s="154" t="s">
        <v>1</v>
      </c>
      <c r="N183" s="115" t="s">
        <v>40</v>
      </c>
      <c r="P183" s="155">
        <f t="shared" si="16"/>
        <v>0</v>
      </c>
      <c r="Q183" s="155">
        <v>0</v>
      </c>
      <c r="R183" s="155">
        <f t="shared" si="17"/>
        <v>0</v>
      </c>
      <c r="S183" s="155">
        <v>0</v>
      </c>
      <c r="T183" s="156">
        <f t="shared" si="18"/>
        <v>0</v>
      </c>
      <c r="AR183" s="157" t="s">
        <v>2238</v>
      </c>
      <c r="AT183" s="157" t="s">
        <v>163</v>
      </c>
      <c r="AU183" s="157" t="s">
        <v>82</v>
      </c>
      <c r="AY183" s="13" t="s">
        <v>160</v>
      </c>
      <c r="BE183" s="158">
        <f t="shared" si="19"/>
        <v>0</v>
      </c>
      <c r="BF183" s="158">
        <f t="shared" si="20"/>
        <v>0</v>
      </c>
      <c r="BG183" s="158">
        <f t="shared" si="21"/>
        <v>0</v>
      </c>
      <c r="BH183" s="158">
        <f t="shared" si="22"/>
        <v>0</v>
      </c>
      <c r="BI183" s="158">
        <f t="shared" si="23"/>
        <v>0</v>
      </c>
      <c r="BJ183" s="13" t="s">
        <v>82</v>
      </c>
      <c r="BK183" s="158">
        <f t="shared" si="24"/>
        <v>0</v>
      </c>
      <c r="BL183" s="13" t="s">
        <v>2238</v>
      </c>
      <c r="BM183" s="157" t="s">
        <v>2261</v>
      </c>
    </row>
    <row r="184" spans="2:65" s="1" customFormat="1" ht="16.5" customHeight="1" x14ac:dyDescent="0.2">
      <c r="B184" s="28"/>
      <c r="C184" s="146" t="s">
        <v>696</v>
      </c>
      <c r="D184" s="146" t="s">
        <v>163</v>
      </c>
      <c r="E184" s="147" t="s">
        <v>2262</v>
      </c>
      <c r="F184" s="148" t="s">
        <v>2263</v>
      </c>
      <c r="G184" s="149" t="s">
        <v>2110</v>
      </c>
      <c r="H184" s="150">
        <v>2</v>
      </c>
      <c r="I184" s="151"/>
      <c r="J184" s="152">
        <f t="shared" si="15"/>
        <v>0</v>
      </c>
      <c r="K184" s="153"/>
      <c r="L184" s="28"/>
      <c r="M184" s="154" t="s">
        <v>1</v>
      </c>
      <c r="N184" s="115" t="s">
        <v>40</v>
      </c>
      <c r="P184" s="155">
        <f t="shared" si="16"/>
        <v>0</v>
      </c>
      <c r="Q184" s="155">
        <v>0</v>
      </c>
      <c r="R184" s="155">
        <f t="shared" si="17"/>
        <v>0</v>
      </c>
      <c r="S184" s="155">
        <v>0</v>
      </c>
      <c r="T184" s="156">
        <f t="shared" si="18"/>
        <v>0</v>
      </c>
      <c r="AR184" s="157" t="s">
        <v>2238</v>
      </c>
      <c r="AT184" s="157" t="s">
        <v>163</v>
      </c>
      <c r="AU184" s="157" t="s">
        <v>82</v>
      </c>
      <c r="AY184" s="13" t="s">
        <v>160</v>
      </c>
      <c r="BE184" s="158">
        <f t="shared" si="19"/>
        <v>0</v>
      </c>
      <c r="BF184" s="158">
        <f t="shared" si="20"/>
        <v>0</v>
      </c>
      <c r="BG184" s="158">
        <f t="shared" si="21"/>
        <v>0</v>
      </c>
      <c r="BH184" s="158">
        <f t="shared" si="22"/>
        <v>0</v>
      </c>
      <c r="BI184" s="158">
        <f t="shared" si="23"/>
        <v>0</v>
      </c>
      <c r="BJ184" s="13" t="s">
        <v>82</v>
      </c>
      <c r="BK184" s="158">
        <f t="shared" si="24"/>
        <v>0</v>
      </c>
      <c r="BL184" s="13" t="s">
        <v>2238</v>
      </c>
      <c r="BM184" s="157" t="s">
        <v>2264</v>
      </c>
    </row>
    <row r="185" spans="2:65" s="1" customFormat="1" ht="16.5" customHeight="1" x14ac:dyDescent="0.2">
      <c r="B185" s="28"/>
      <c r="C185" s="146" t="s">
        <v>698</v>
      </c>
      <c r="D185" s="146" t="s">
        <v>163</v>
      </c>
      <c r="E185" s="147" t="s">
        <v>2265</v>
      </c>
      <c r="F185" s="148" t="s">
        <v>2266</v>
      </c>
      <c r="G185" s="149" t="s">
        <v>2110</v>
      </c>
      <c r="H185" s="150">
        <v>1</v>
      </c>
      <c r="I185" s="151"/>
      <c r="J185" s="152">
        <f t="shared" si="15"/>
        <v>0</v>
      </c>
      <c r="K185" s="153"/>
      <c r="L185" s="28"/>
      <c r="M185" s="154" t="s">
        <v>1</v>
      </c>
      <c r="N185" s="115" t="s">
        <v>40</v>
      </c>
      <c r="P185" s="155">
        <f t="shared" si="16"/>
        <v>0</v>
      </c>
      <c r="Q185" s="155">
        <v>0</v>
      </c>
      <c r="R185" s="155">
        <f t="shared" si="17"/>
        <v>0</v>
      </c>
      <c r="S185" s="155">
        <v>0</v>
      </c>
      <c r="T185" s="156">
        <f t="shared" si="18"/>
        <v>0</v>
      </c>
      <c r="AR185" s="157" t="s">
        <v>2238</v>
      </c>
      <c r="AT185" s="157" t="s">
        <v>163</v>
      </c>
      <c r="AU185" s="157" t="s">
        <v>82</v>
      </c>
      <c r="AY185" s="13" t="s">
        <v>160</v>
      </c>
      <c r="BE185" s="158">
        <f t="shared" si="19"/>
        <v>0</v>
      </c>
      <c r="BF185" s="158">
        <f t="shared" si="20"/>
        <v>0</v>
      </c>
      <c r="BG185" s="158">
        <f t="shared" si="21"/>
        <v>0</v>
      </c>
      <c r="BH185" s="158">
        <f t="shared" si="22"/>
        <v>0</v>
      </c>
      <c r="BI185" s="158">
        <f t="shared" si="23"/>
        <v>0</v>
      </c>
      <c r="BJ185" s="13" t="s">
        <v>82</v>
      </c>
      <c r="BK185" s="158">
        <f t="shared" si="24"/>
        <v>0</v>
      </c>
      <c r="BL185" s="13" t="s">
        <v>2238</v>
      </c>
      <c r="BM185" s="157" t="s">
        <v>2267</v>
      </c>
    </row>
    <row r="186" spans="2:65" s="1" customFormat="1" ht="16.5" customHeight="1" x14ac:dyDescent="0.2">
      <c r="B186" s="28"/>
      <c r="C186" s="146" t="s">
        <v>700</v>
      </c>
      <c r="D186" s="146" t="s">
        <v>163</v>
      </c>
      <c r="E186" s="147" t="s">
        <v>2268</v>
      </c>
      <c r="F186" s="148" t="s">
        <v>2269</v>
      </c>
      <c r="G186" s="149" t="s">
        <v>2110</v>
      </c>
      <c r="H186" s="150">
        <v>1</v>
      </c>
      <c r="I186" s="151"/>
      <c r="J186" s="152">
        <f t="shared" si="15"/>
        <v>0</v>
      </c>
      <c r="K186" s="153"/>
      <c r="L186" s="28"/>
      <c r="M186" s="154" t="s">
        <v>1</v>
      </c>
      <c r="N186" s="115" t="s">
        <v>40</v>
      </c>
      <c r="P186" s="155">
        <f t="shared" si="16"/>
        <v>0</v>
      </c>
      <c r="Q186" s="155">
        <v>0</v>
      </c>
      <c r="R186" s="155">
        <f t="shared" si="17"/>
        <v>0</v>
      </c>
      <c r="S186" s="155">
        <v>0</v>
      </c>
      <c r="T186" s="156">
        <f t="shared" si="18"/>
        <v>0</v>
      </c>
      <c r="AR186" s="157" t="s">
        <v>2238</v>
      </c>
      <c r="AT186" s="157" t="s">
        <v>163</v>
      </c>
      <c r="AU186" s="157" t="s">
        <v>82</v>
      </c>
      <c r="AY186" s="13" t="s">
        <v>160</v>
      </c>
      <c r="BE186" s="158">
        <f t="shared" si="19"/>
        <v>0</v>
      </c>
      <c r="BF186" s="158">
        <f t="shared" si="20"/>
        <v>0</v>
      </c>
      <c r="BG186" s="158">
        <f t="shared" si="21"/>
        <v>0</v>
      </c>
      <c r="BH186" s="158">
        <f t="shared" si="22"/>
        <v>0</v>
      </c>
      <c r="BI186" s="158">
        <f t="shared" si="23"/>
        <v>0</v>
      </c>
      <c r="BJ186" s="13" t="s">
        <v>82</v>
      </c>
      <c r="BK186" s="158">
        <f t="shared" si="24"/>
        <v>0</v>
      </c>
      <c r="BL186" s="13" t="s">
        <v>2238</v>
      </c>
      <c r="BM186" s="157" t="s">
        <v>2270</v>
      </c>
    </row>
    <row r="187" spans="2:65" s="1" customFormat="1" ht="16.5" customHeight="1" x14ac:dyDescent="0.2">
      <c r="B187" s="28"/>
      <c r="C187" s="146" t="s">
        <v>702</v>
      </c>
      <c r="D187" s="146" t="s">
        <v>163</v>
      </c>
      <c r="E187" s="147" t="s">
        <v>2271</v>
      </c>
      <c r="F187" s="148" t="s">
        <v>2272</v>
      </c>
      <c r="G187" s="149" t="s">
        <v>492</v>
      </c>
      <c r="H187" s="150">
        <v>25</v>
      </c>
      <c r="I187" s="151"/>
      <c r="J187" s="152">
        <f t="shared" si="15"/>
        <v>0</v>
      </c>
      <c r="K187" s="153"/>
      <c r="L187" s="28"/>
      <c r="M187" s="154" t="s">
        <v>1</v>
      </c>
      <c r="N187" s="115" t="s">
        <v>40</v>
      </c>
      <c r="P187" s="155">
        <f t="shared" si="16"/>
        <v>0</v>
      </c>
      <c r="Q187" s="155">
        <v>0</v>
      </c>
      <c r="R187" s="155">
        <f t="shared" si="17"/>
        <v>0</v>
      </c>
      <c r="S187" s="155">
        <v>0</v>
      </c>
      <c r="T187" s="156">
        <f t="shared" si="18"/>
        <v>0</v>
      </c>
      <c r="AR187" s="157" t="s">
        <v>167</v>
      </c>
      <c r="AT187" s="157" t="s">
        <v>163</v>
      </c>
      <c r="AU187" s="157" t="s">
        <v>82</v>
      </c>
      <c r="AY187" s="13" t="s">
        <v>160</v>
      </c>
      <c r="BE187" s="158">
        <f t="shared" si="19"/>
        <v>0</v>
      </c>
      <c r="BF187" s="158">
        <f t="shared" si="20"/>
        <v>0</v>
      </c>
      <c r="BG187" s="158">
        <f t="shared" si="21"/>
        <v>0</v>
      </c>
      <c r="BH187" s="158">
        <f t="shared" si="22"/>
        <v>0</v>
      </c>
      <c r="BI187" s="158">
        <f t="shared" si="23"/>
        <v>0</v>
      </c>
      <c r="BJ187" s="13" t="s">
        <v>82</v>
      </c>
      <c r="BK187" s="158">
        <f t="shared" si="24"/>
        <v>0</v>
      </c>
      <c r="BL187" s="13" t="s">
        <v>167</v>
      </c>
      <c r="BM187" s="157" t="s">
        <v>2273</v>
      </c>
    </row>
    <row r="188" spans="2:65" s="1" customFormat="1" ht="16.5" customHeight="1" x14ac:dyDescent="0.2">
      <c r="B188" s="28"/>
      <c r="C188" s="146" t="s">
        <v>704</v>
      </c>
      <c r="D188" s="146" t="s">
        <v>163</v>
      </c>
      <c r="E188" s="147" t="s">
        <v>2274</v>
      </c>
      <c r="F188" s="148" t="s">
        <v>2275</v>
      </c>
      <c r="G188" s="149" t="s">
        <v>492</v>
      </c>
      <c r="H188" s="150">
        <v>65</v>
      </c>
      <c r="I188" s="151"/>
      <c r="J188" s="152">
        <f t="shared" si="15"/>
        <v>0</v>
      </c>
      <c r="K188" s="153"/>
      <c r="L188" s="28"/>
      <c r="M188" s="154" t="s">
        <v>1</v>
      </c>
      <c r="N188" s="115" t="s">
        <v>40</v>
      </c>
      <c r="P188" s="155">
        <f t="shared" si="16"/>
        <v>0</v>
      </c>
      <c r="Q188" s="155">
        <v>0</v>
      </c>
      <c r="R188" s="155">
        <f t="shared" si="17"/>
        <v>0</v>
      </c>
      <c r="S188" s="155">
        <v>0</v>
      </c>
      <c r="T188" s="156">
        <f t="shared" si="18"/>
        <v>0</v>
      </c>
      <c r="AR188" s="157" t="s">
        <v>2238</v>
      </c>
      <c r="AT188" s="157" t="s">
        <v>163</v>
      </c>
      <c r="AU188" s="157" t="s">
        <v>82</v>
      </c>
      <c r="AY188" s="13" t="s">
        <v>160</v>
      </c>
      <c r="BE188" s="158">
        <f t="shared" si="19"/>
        <v>0</v>
      </c>
      <c r="BF188" s="158">
        <f t="shared" si="20"/>
        <v>0</v>
      </c>
      <c r="BG188" s="158">
        <f t="shared" si="21"/>
        <v>0</v>
      </c>
      <c r="BH188" s="158">
        <f t="shared" si="22"/>
        <v>0</v>
      </c>
      <c r="BI188" s="158">
        <f t="shared" si="23"/>
        <v>0</v>
      </c>
      <c r="BJ188" s="13" t="s">
        <v>82</v>
      </c>
      <c r="BK188" s="158">
        <f t="shared" si="24"/>
        <v>0</v>
      </c>
      <c r="BL188" s="13" t="s">
        <v>2238</v>
      </c>
      <c r="BM188" s="157" t="s">
        <v>2276</v>
      </c>
    </row>
    <row r="189" spans="2:65" s="1" customFormat="1" ht="16.5" customHeight="1" x14ac:dyDescent="0.2">
      <c r="B189" s="28"/>
      <c r="C189" s="146" t="s">
        <v>706</v>
      </c>
      <c r="D189" s="146" t="s">
        <v>163</v>
      </c>
      <c r="E189" s="147" t="s">
        <v>2277</v>
      </c>
      <c r="F189" s="148" t="s">
        <v>2247</v>
      </c>
      <c r="G189" s="149" t="s">
        <v>492</v>
      </c>
      <c r="H189" s="150">
        <v>65</v>
      </c>
      <c r="I189" s="151"/>
      <c r="J189" s="152">
        <f t="shared" si="15"/>
        <v>0</v>
      </c>
      <c r="K189" s="153"/>
      <c r="L189" s="28"/>
      <c r="M189" s="154" t="s">
        <v>1</v>
      </c>
      <c r="N189" s="115" t="s">
        <v>40</v>
      </c>
      <c r="P189" s="155">
        <f t="shared" si="16"/>
        <v>0</v>
      </c>
      <c r="Q189" s="155">
        <v>0</v>
      </c>
      <c r="R189" s="155">
        <f t="shared" si="17"/>
        <v>0</v>
      </c>
      <c r="S189" s="155">
        <v>0</v>
      </c>
      <c r="T189" s="156">
        <f t="shared" si="18"/>
        <v>0</v>
      </c>
      <c r="AR189" s="157" t="s">
        <v>2238</v>
      </c>
      <c r="AT189" s="157" t="s">
        <v>163</v>
      </c>
      <c r="AU189" s="157" t="s">
        <v>82</v>
      </c>
      <c r="AY189" s="13" t="s">
        <v>160</v>
      </c>
      <c r="BE189" s="158">
        <f t="shared" si="19"/>
        <v>0</v>
      </c>
      <c r="BF189" s="158">
        <f t="shared" si="20"/>
        <v>0</v>
      </c>
      <c r="BG189" s="158">
        <f t="shared" si="21"/>
        <v>0</v>
      </c>
      <c r="BH189" s="158">
        <f t="shared" si="22"/>
        <v>0</v>
      </c>
      <c r="BI189" s="158">
        <f t="shared" si="23"/>
        <v>0</v>
      </c>
      <c r="BJ189" s="13" t="s">
        <v>82</v>
      </c>
      <c r="BK189" s="158">
        <f t="shared" si="24"/>
        <v>0</v>
      </c>
      <c r="BL189" s="13" t="s">
        <v>2238</v>
      </c>
      <c r="BM189" s="157" t="s">
        <v>2278</v>
      </c>
    </row>
    <row r="190" spans="2:65" s="1" customFormat="1" ht="16.5" customHeight="1" x14ac:dyDescent="0.2">
      <c r="B190" s="28"/>
      <c r="C190" s="146" t="s">
        <v>708</v>
      </c>
      <c r="D190" s="146" t="s">
        <v>163</v>
      </c>
      <c r="E190" s="147" t="s">
        <v>2279</v>
      </c>
      <c r="F190" s="148" t="s">
        <v>2280</v>
      </c>
      <c r="G190" s="149" t="s">
        <v>492</v>
      </c>
      <c r="H190" s="150">
        <v>140</v>
      </c>
      <c r="I190" s="151"/>
      <c r="J190" s="152">
        <f t="shared" si="15"/>
        <v>0</v>
      </c>
      <c r="K190" s="153"/>
      <c r="L190" s="28"/>
      <c r="M190" s="154" t="s">
        <v>1</v>
      </c>
      <c r="N190" s="115" t="s">
        <v>40</v>
      </c>
      <c r="P190" s="155">
        <f t="shared" si="16"/>
        <v>0</v>
      </c>
      <c r="Q190" s="155">
        <v>0</v>
      </c>
      <c r="R190" s="155">
        <f t="shared" si="17"/>
        <v>0</v>
      </c>
      <c r="S190" s="155">
        <v>0</v>
      </c>
      <c r="T190" s="156">
        <f t="shared" si="18"/>
        <v>0</v>
      </c>
      <c r="AR190" s="157" t="s">
        <v>2238</v>
      </c>
      <c r="AT190" s="157" t="s">
        <v>163</v>
      </c>
      <c r="AU190" s="157" t="s">
        <v>82</v>
      </c>
      <c r="AY190" s="13" t="s">
        <v>160</v>
      </c>
      <c r="BE190" s="158">
        <f t="shared" si="19"/>
        <v>0</v>
      </c>
      <c r="BF190" s="158">
        <f t="shared" si="20"/>
        <v>0</v>
      </c>
      <c r="BG190" s="158">
        <f t="shared" si="21"/>
        <v>0</v>
      </c>
      <c r="BH190" s="158">
        <f t="shared" si="22"/>
        <v>0</v>
      </c>
      <c r="BI190" s="158">
        <f t="shared" si="23"/>
        <v>0</v>
      </c>
      <c r="BJ190" s="13" t="s">
        <v>82</v>
      </c>
      <c r="BK190" s="158">
        <f t="shared" si="24"/>
        <v>0</v>
      </c>
      <c r="BL190" s="13" t="s">
        <v>2238</v>
      </c>
      <c r="BM190" s="157" t="s">
        <v>2281</v>
      </c>
    </row>
    <row r="191" spans="2:65" s="1" customFormat="1" ht="16.5" customHeight="1" x14ac:dyDescent="0.2">
      <c r="B191" s="28"/>
      <c r="C191" s="146" t="s">
        <v>710</v>
      </c>
      <c r="D191" s="146" t="s">
        <v>163</v>
      </c>
      <c r="E191" s="147" t="s">
        <v>2282</v>
      </c>
      <c r="F191" s="148" t="s">
        <v>2247</v>
      </c>
      <c r="G191" s="149" t="s">
        <v>492</v>
      </c>
      <c r="H191" s="150">
        <v>140</v>
      </c>
      <c r="I191" s="151"/>
      <c r="J191" s="152">
        <f t="shared" si="15"/>
        <v>0</v>
      </c>
      <c r="K191" s="153"/>
      <c r="L191" s="28"/>
      <c r="M191" s="154" t="s">
        <v>1</v>
      </c>
      <c r="N191" s="115" t="s">
        <v>40</v>
      </c>
      <c r="P191" s="155">
        <f t="shared" si="16"/>
        <v>0</v>
      </c>
      <c r="Q191" s="155">
        <v>0</v>
      </c>
      <c r="R191" s="155">
        <f t="shared" si="17"/>
        <v>0</v>
      </c>
      <c r="S191" s="155">
        <v>0</v>
      </c>
      <c r="T191" s="156">
        <f t="shared" si="18"/>
        <v>0</v>
      </c>
      <c r="AR191" s="157" t="s">
        <v>2238</v>
      </c>
      <c r="AT191" s="157" t="s">
        <v>163</v>
      </c>
      <c r="AU191" s="157" t="s">
        <v>82</v>
      </c>
      <c r="AY191" s="13" t="s">
        <v>160</v>
      </c>
      <c r="BE191" s="158">
        <f t="shared" si="19"/>
        <v>0</v>
      </c>
      <c r="BF191" s="158">
        <f t="shared" si="20"/>
        <v>0</v>
      </c>
      <c r="BG191" s="158">
        <f t="shared" si="21"/>
        <v>0</v>
      </c>
      <c r="BH191" s="158">
        <f t="shared" si="22"/>
        <v>0</v>
      </c>
      <c r="BI191" s="158">
        <f t="shared" si="23"/>
        <v>0</v>
      </c>
      <c r="BJ191" s="13" t="s">
        <v>82</v>
      </c>
      <c r="BK191" s="158">
        <f t="shared" si="24"/>
        <v>0</v>
      </c>
      <c r="BL191" s="13" t="s">
        <v>2238</v>
      </c>
      <c r="BM191" s="157" t="s">
        <v>2283</v>
      </c>
    </row>
    <row r="192" spans="2:65" s="1" customFormat="1" ht="16.5" customHeight="1" x14ac:dyDescent="0.2">
      <c r="B192" s="28"/>
      <c r="C192" s="146" t="s">
        <v>712</v>
      </c>
      <c r="D192" s="146" t="s">
        <v>163</v>
      </c>
      <c r="E192" s="147" t="s">
        <v>2284</v>
      </c>
      <c r="F192" s="148" t="s">
        <v>2285</v>
      </c>
      <c r="G192" s="149" t="s">
        <v>2286</v>
      </c>
      <c r="H192" s="150">
        <v>45</v>
      </c>
      <c r="I192" s="151"/>
      <c r="J192" s="152">
        <f t="shared" si="15"/>
        <v>0</v>
      </c>
      <c r="K192" s="153"/>
      <c r="L192" s="28"/>
      <c r="M192" s="154" t="s">
        <v>1</v>
      </c>
      <c r="N192" s="115" t="s">
        <v>40</v>
      </c>
      <c r="P192" s="155">
        <f t="shared" si="16"/>
        <v>0</v>
      </c>
      <c r="Q192" s="155">
        <v>0</v>
      </c>
      <c r="R192" s="155">
        <f t="shared" si="17"/>
        <v>0</v>
      </c>
      <c r="S192" s="155">
        <v>0</v>
      </c>
      <c r="T192" s="156">
        <f t="shared" si="18"/>
        <v>0</v>
      </c>
      <c r="AR192" s="157" t="s">
        <v>167</v>
      </c>
      <c r="AT192" s="157" t="s">
        <v>163</v>
      </c>
      <c r="AU192" s="157" t="s">
        <v>82</v>
      </c>
      <c r="AY192" s="13" t="s">
        <v>160</v>
      </c>
      <c r="BE192" s="158">
        <f t="shared" si="19"/>
        <v>0</v>
      </c>
      <c r="BF192" s="158">
        <f t="shared" si="20"/>
        <v>0</v>
      </c>
      <c r="BG192" s="158">
        <f t="shared" si="21"/>
        <v>0</v>
      </c>
      <c r="BH192" s="158">
        <f t="shared" si="22"/>
        <v>0</v>
      </c>
      <c r="BI192" s="158">
        <f t="shared" si="23"/>
        <v>0</v>
      </c>
      <c r="BJ192" s="13" t="s">
        <v>82</v>
      </c>
      <c r="BK192" s="158">
        <f t="shared" si="24"/>
        <v>0</v>
      </c>
      <c r="BL192" s="13" t="s">
        <v>167</v>
      </c>
      <c r="BM192" s="157" t="s">
        <v>2287</v>
      </c>
    </row>
    <row r="193" spans="2:65" s="1" customFormat="1" ht="16.5" customHeight="1" x14ac:dyDescent="0.2">
      <c r="B193" s="28"/>
      <c r="C193" s="146" t="s">
        <v>714</v>
      </c>
      <c r="D193" s="146" t="s">
        <v>163</v>
      </c>
      <c r="E193" s="147" t="s">
        <v>2288</v>
      </c>
      <c r="F193" s="148" t="s">
        <v>2289</v>
      </c>
      <c r="G193" s="149" t="s">
        <v>492</v>
      </c>
      <c r="H193" s="150">
        <v>10</v>
      </c>
      <c r="I193" s="151"/>
      <c r="J193" s="152">
        <f t="shared" si="15"/>
        <v>0</v>
      </c>
      <c r="K193" s="153"/>
      <c r="L193" s="28"/>
      <c r="M193" s="154" t="s">
        <v>1</v>
      </c>
      <c r="N193" s="115" t="s">
        <v>40</v>
      </c>
      <c r="P193" s="155">
        <f t="shared" si="16"/>
        <v>0</v>
      </c>
      <c r="Q193" s="155">
        <v>0</v>
      </c>
      <c r="R193" s="155">
        <f t="shared" si="17"/>
        <v>0</v>
      </c>
      <c r="S193" s="155">
        <v>0</v>
      </c>
      <c r="T193" s="156">
        <f t="shared" si="18"/>
        <v>0</v>
      </c>
      <c r="AR193" s="157" t="s">
        <v>167</v>
      </c>
      <c r="AT193" s="157" t="s">
        <v>163</v>
      </c>
      <c r="AU193" s="157" t="s">
        <v>82</v>
      </c>
      <c r="AY193" s="13" t="s">
        <v>160</v>
      </c>
      <c r="BE193" s="158">
        <f t="shared" si="19"/>
        <v>0</v>
      </c>
      <c r="BF193" s="158">
        <f t="shared" si="20"/>
        <v>0</v>
      </c>
      <c r="BG193" s="158">
        <f t="shared" si="21"/>
        <v>0</v>
      </c>
      <c r="BH193" s="158">
        <f t="shared" si="22"/>
        <v>0</v>
      </c>
      <c r="BI193" s="158">
        <f t="shared" si="23"/>
        <v>0</v>
      </c>
      <c r="BJ193" s="13" t="s">
        <v>82</v>
      </c>
      <c r="BK193" s="158">
        <f t="shared" si="24"/>
        <v>0</v>
      </c>
      <c r="BL193" s="13" t="s">
        <v>167</v>
      </c>
      <c r="BM193" s="157" t="s">
        <v>2290</v>
      </c>
    </row>
    <row r="194" spans="2:65" s="11" customFormat="1" ht="25.9" customHeight="1" x14ac:dyDescent="0.35">
      <c r="B194" s="134"/>
      <c r="D194" s="135" t="s">
        <v>74</v>
      </c>
      <c r="E194" s="136" t="s">
        <v>158</v>
      </c>
      <c r="F194" s="136" t="s">
        <v>159</v>
      </c>
      <c r="I194" s="137"/>
      <c r="J194" s="138">
        <f>BK194</f>
        <v>0</v>
      </c>
      <c r="L194" s="134"/>
      <c r="M194" s="139"/>
      <c r="P194" s="140">
        <f>P195+P197+P200</f>
        <v>0</v>
      </c>
      <c r="R194" s="140">
        <f>R195+R197+R200</f>
        <v>0.5968</v>
      </c>
      <c r="T194" s="141">
        <f>T195+T197+T200</f>
        <v>1.5</v>
      </c>
      <c r="AR194" s="135" t="s">
        <v>82</v>
      </c>
      <c r="AT194" s="142" t="s">
        <v>74</v>
      </c>
      <c r="AU194" s="142" t="s">
        <v>75</v>
      </c>
      <c r="AY194" s="135" t="s">
        <v>160</v>
      </c>
      <c r="BK194" s="143">
        <f>BK195+BK197+BK200</f>
        <v>0</v>
      </c>
    </row>
    <row r="195" spans="2:65" s="11" customFormat="1" ht="22.75" customHeight="1" x14ac:dyDescent="0.25">
      <c r="B195" s="134"/>
      <c r="D195" s="135" t="s">
        <v>74</v>
      </c>
      <c r="E195" s="144" t="s">
        <v>178</v>
      </c>
      <c r="F195" s="144" t="s">
        <v>179</v>
      </c>
      <c r="I195" s="137"/>
      <c r="J195" s="145">
        <f>BK195</f>
        <v>0</v>
      </c>
      <c r="L195" s="134"/>
      <c r="M195" s="139"/>
      <c r="P195" s="140">
        <f>P196</f>
        <v>0</v>
      </c>
      <c r="R195" s="140">
        <f>R196</f>
        <v>0.5968</v>
      </c>
      <c r="T195" s="141">
        <f>T196</f>
        <v>0</v>
      </c>
      <c r="AR195" s="135" t="s">
        <v>82</v>
      </c>
      <c r="AT195" s="142" t="s">
        <v>74</v>
      </c>
      <c r="AU195" s="142" t="s">
        <v>82</v>
      </c>
      <c r="AY195" s="135" t="s">
        <v>160</v>
      </c>
      <c r="BK195" s="143">
        <f>BK196</f>
        <v>0</v>
      </c>
    </row>
    <row r="196" spans="2:65" s="1" customFormat="1" ht="21.75" customHeight="1" x14ac:dyDescent="0.2">
      <c r="B196" s="28"/>
      <c r="C196" s="146" t="s">
        <v>716</v>
      </c>
      <c r="D196" s="146" t="s">
        <v>163</v>
      </c>
      <c r="E196" s="147" t="s">
        <v>1844</v>
      </c>
      <c r="F196" s="148" t="s">
        <v>1845</v>
      </c>
      <c r="G196" s="149" t="s">
        <v>171</v>
      </c>
      <c r="H196" s="150">
        <v>16</v>
      </c>
      <c r="I196" s="151"/>
      <c r="J196" s="152">
        <f>ROUND(I196*H196,2)</f>
        <v>0</v>
      </c>
      <c r="K196" s="153"/>
      <c r="L196" s="28"/>
      <c r="M196" s="154" t="s">
        <v>1</v>
      </c>
      <c r="N196" s="115" t="s">
        <v>40</v>
      </c>
      <c r="P196" s="155">
        <f>O196*H196</f>
        <v>0</v>
      </c>
      <c r="Q196" s="155">
        <v>3.73E-2</v>
      </c>
      <c r="R196" s="155">
        <f>Q196*H196</f>
        <v>0.5968</v>
      </c>
      <c r="S196" s="155">
        <v>0</v>
      </c>
      <c r="T196" s="156">
        <f>S196*H196</f>
        <v>0</v>
      </c>
      <c r="AR196" s="157" t="s">
        <v>167</v>
      </c>
      <c r="AT196" s="157" t="s">
        <v>163</v>
      </c>
      <c r="AU196" s="157" t="s">
        <v>84</v>
      </c>
      <c r="AY196" s="13" t="s">
        <v>160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3" t="s">
        <v>82</v>
      </c>
      <c r="BK196" s="158">
        <f>ROUND(I196*H196,2)</f>
        <v>0</v>
      </c>
      <c r="BL196" s="13" t="s">
        <v>167</v>
      </c>
      <c r="BM196" s="157" t="s">
        <v>2291</v>
      </c>
    </row>
    <row r="197" spans="2:65" s="11" customFormat="1" ht="22.75" customHeight="1" x14ac:dyDescent="0.25">
      <c r="B197" s="134"/>
      <c r="D197" s="135" t="s">
        <v>74</v>
      </c>
      <c r="E197" s="144" t="s">
        <v>198</v>
      </c>
      <c r="F197" s="144" t="s">
        <v>225</v>
      </c>
      <c r="I197" s="137"/>
      <c r="J197" s="145">
        <f>BK197</f>
        <v>0</v>
      </c>
      <c r="L197" s="134"/>
      <c r="M197" s="139"/>
      <c r="P197" s="140">
        <f>SUM(P198:P199)</f>
        <v>0</v>
      </c>
      <c r="R197" s="140">
        <f>SUM(R198:R199)</f>
        <v>0</v>
      </c>
      <c r="T197" s="141">
        <f>SUM(T198:T199)</f>
        <v>1.5</v>
      </c>
      <c r="AR197" s="135" t="s">
        <v>82</v>
      </c>
      <c r="AT197" s="142" t="s">
        <v>74</v>
      </c>
      <c r="AU197" s="142" t="s">
        <v>82</v>
      </c>
      <c r="AY197" s="135" t="s">
        <v>160</v>
      </c>
      <c r="BK197" s="143">
        <f>SUM(BK198:BK199)</f>
        <v>0</v>
      </c>
    </row>
    <row r="198" spans="2:65" s="1" customFormat="1" ht="24.15" customHeight="1" x14ac:dyDescent="0.2">
      <c r="B198" s="28"/>
      <c r="C198" s="146" t="s">
        <v>718</v>
      </c>
      <c r="D198" s="146" t="s">
        <v>163</v>
      </c>
      <c r="E198" s="147" t="s">
        <v>1937</v>
      </c>
      <c r="F198" s="148" t="s">
        <v>1938</v>
      </c>
      <c r="G198" s="149" t="s">
        <v>492</v>
      </c>
      <c r="H198" s="150">
        <v>300</v>
      </c>
      <c r="I198" s="151"/>
      <c r="J198" s="152">
        <f>ROUND(I198*H198,2)</f>
        <v>0</v>
      </c>
      <c r="K198" s="153"/>
      <c r="L198" s="28"/>
      <c r="M198" s="154" t="s">
        <v>1</v>
      </c>
      <c r="N198" s="115" t="s">
        <v>40</v>
      </c>
      <c r="P198" s="155">
        <f>O198*H198</f>
        <v>0</v>
      </c>
      <c r="Q198" s="155">
        <v>0</v>
      </c>
      <c r="R198" s="155">
        <f>Q198*H198</f>
        <v>0</v>
      </c>
      <c r="S198" s="155">
        <v>2E-3</v>
      </c>
      <c r="T198" s="156">
        <f>S198*H198</f>
        <v>0.6</v>
      </c>
      <c r="AR198" s="157" t="s">
        <v>167</v>
      </c>
      <c r="AT198" s="157" t="s">
        <v>163</v>
      </c>
      <c r="AU198" s="157" t="s">
        <v>84</v>
      </c>
      <c r="AY198" s="13" t="s">
        <v>160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3" t="s">
        <v>82</v>
      </c>
      <c r="BK198" s="158">
        <f>ROUND(I198*H198,2)</f>
        <v>0</v>
      </c>
      <c r="BL198" s="13" t="s">
        <v>167</v>
      </c>
      <c r="BM198" s="157" t="s">
        <v>2292</v>
      </c>
    </row>
    <row r="199" spans="2:65" s="1" customFormat="1" ht="24.15" customHeight="1" x14ac:dyDescent="0.2">
      <c r="B199" s="28"/>
      <c r="C199" s="146" t="s">
        <v>720</v>
      </c>
      <c r="D199" s="146" t="s">
        <v>163</v>
      </c>
      <c r="E199" s="147" t="s">
        <v>2293</v>
      </c>
      <c r="F199" s="148" t="s">
        <v>2294</v>
      </c>
      <c r="G199" s="149" t="s">
        <v>492</v>
      </c>
      <c r="H199" s="150">
        <v>100</v>
      </c>
      <c r="I199" s="151"/>
      <c r="J199" s="152">
        <f>ROUND(I199*H199,2)</f>
        <v>0</v>
      </c>
      <c r="K199" s="153"/>
      <c r="L199" s="28"/>
      <c r="M199" s="154" t="s">
        <v>1</v>
      </c>
      <c r="N199" s="115" t="s">
        <v>40</v>
      </c>
      <c r="P199" s="155">
        <f>O199*H199</f>
        <v>0</v>
      </c>
      <c r="Q199" s="155">
        <v>0</v>
      </c>
      <c r="R199" s="155">
        <f>Q199*H199</f>
        <v>0</v>
      </c>
      <c r="S199" s="155">
        <v>8.9999999999999993E-3</v>
      </c>
      <c r="T199" s="156">
        <f>S199*H199</f>
        <v>0.89999999999999991</v>
      </c>
      <c r="AR199" s="157" t="s">
        <v>167</v>
      </c>
      <c r="AT199" s="157" t="s">
        <v>163</v>
      </c>
      <c r="AU199" s="157" t="s">
        <v>84</v>
      </c>
      <c r="AY199" s="13" t="s">
        <v>160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3" t="s">
        <v>82</v>
      </c>
      <c r="BK199" s="158">
        <f>ROUND(I199*H199,2)</f>
        <v>0</v>
      </c>
      <c r="BL199" s="13" t="s">
        <v>167</v>
      </c>
      <c r="BM199" s="157" t="s">
        <v>2295</v>
      </c>
    </row>
    <row r="200" spans="2:65" s="11" customFormat="1" ht="22.75" customHeight="1" x14ac:dyDescent="0.25">
      <c r="B200" s="134"/>
      <c r="D200" s="135" t="s">
        <v>74</v>
      </c>
      <c r="E200" s="144" t="s">
        <v>272</v>
      </c>
      <c r="F200" s="144" t="s">
        <v>273</v>
      </c>
      <c r="I200" s="137"/>
      <c r="J200" s="145">
        <f>BK200</f>
        <v>0</v>
      </c>
      <c r="L200" s="134"/>
      <c r="M200" s="139"/>
      <c r="P200" s="140">
        <f>SUM(P201:P205)</f>
        <v>0</v>
      </c>
      <c r="R200" s="140">
        <f>SUM(R201:R205)</f>
        <v>0</v>
      </c>
      <c r="T200" s="141">
        <f>SUM(T201:T205)</f>
        <v>0</v>
      </c>
      <c r="AR200" s="135" t="s">
        <v>82</v>
      </c>
      <c r="AT200" s="142" t="s">
        <v>74</v>
      </c>
      <c r="AU200" s="142" t="s">
        <v>82</v>
      </c>
      <c r="AY200" s="135" t="s">
        <v>160</v>
      </c>
      <c r="BK200" s="143">
        <f>SUM(BK201:BK205)</f>
        <v>0</v>
      </c>
    </row>
    <row r="201" spans="2:65" s="1" customFormat="1" ht="24.15" customHeight="1" x14ac:dyDescent="0.2">
      <c r="B201" s="28"/>
      <c r="C201" s="146" t="s">
        <v>722</v>
      </c>
      <c r="D201" s="146" t="s">
        <v>163</v>
      </c>
      <c r="E201" s="147" t="s">
        <v>1958</v>
      </c>
      <c r="F201" s="148" t="s">
        <v>1959</v>
      </c>
      <c r="G201" s="149" t="s">
        <v>218</v>
      </c>
      <c r="H201" s="150">
        <v>1.5</v>
      </c>
      <c r="I201" s="151"/>
      <c r="J201" s="152">
        <f>ROUND(I201*H201,2)</f>
        <v>0</v>
      </c>
      <c r="K201" s="153"/>
      <c r="L201" s="28"/>
      <c r="M201" s="154" t="s">
        <v>1</v>
      </c>
      <c r="N201" s="115" t="s">
        <v>40</v>
      </c>
      <c r="P201" s="155">
        <f>O201*H201</f>
        <v>0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AR201" s="157" t="s">
        <v>167</v>
      </c>
      <c r="AT201" s="157" t="s">
        <v>163</v>
      </c>
      <c r="AU201" s="157" t="s">
        <v>84</v>
      </c>
      <c r="AY201" s="13" t="s">
        <v>160</v>
      </c>
      <c r="BE201" s="158">
        <f>IF(N201="základní",J201,0)</f>
        <v>0</v>
      </c>
      <c r="BF201" s="158">
        <f>IF(N201="snížená",J201,0)</f>
        <v>0</v>
      </c>
      <c r="BG201" s="158">
        <f>IF(N201="zákl. přenesená",J201,0)</f>
        <v>0</v>
      </c>
      <c r="BH201" s="158">
        <f>IF(N201="sníž. přenesená",J201,0)</f>
        <v>0</v>
      </c>
      <c r="BI201" s="158">
        <f>IF(N201="nulová",J201,0)</f>
        <v>0</v>
      </c>
      <c r="BJ201" s="13" t="s">
        <v>82</v>
      </c>
      <c r="BK201" s="158">
        <f>ROUND(I201*H201,2)</f>
        <v>0</v>
      </c>
      <c r="BL201" s="13" t="s">
        <v>167</v>
      </c>
      <c r="BM201" s="157" t="s">
        <v>2296</v>
      </c>
    </row>
    <row r="202" spans="2:65" s="1" customFormat="1" ht="24.15" customHeight="1" x14ac:dyDescent="0.2">
      <c r="B202" s="28"/>
      <c r="C202" s="146" t="s">
        <v>724</v>
      </c>
      <c r="D202" s="146" t="s">
        <v>163</v>
      </c>
      <c r="E202" s="147" t="s">
        <v>279</v>
      </c>
      <c r="F202" s="148" t="s">
        <v>280</v>
      </c>
      <c r="G202" s="149" t="s">
        <v>218</v>
      </c>
      <c r="H202" s="150">
        <v>1.5</v>
      </c>
      <c r="I202" s="151"/>
      <c r="J202" s="152">
        <f>ROUND(I202*H202,2)</f>
        <v>0</v>
      </c>
      <c r="K202" s="153"/>
      <c r="L202" s="28"/>
      <c r="M202" s="154" t="s">
        <v>1</v>
      </c>
      <c r="N202" s="115" t="s">
        <v>40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167</v>
      </c>
      <c r="AT202" s="157" t="s">
        <v>163</v>
      </c>
      <c r="AU202" s="157" t="s">
        <v>84</v>
      </c>
      <c r="AY202" s="13" t="s">
        <v>160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3" t="s">
        <v>82</v>
      </c>
      <c r="BK202" s="158">
        <f>ROUND(I202*H202,2)</f>
        <v>0</v>
      </c>
      <c r="BL202" s="13" t="s">
        <v>167</v>
      </c>
      <c r="BM202" s="157" t="s">
        <v>2297</v>
      </c>
    </row>
    <row r="203" spans="2:65" s="1" customFormat="1" ht="24.15" customHeight="1" x14ac:dyDescent="0.2">
      <c r="B203" s="28"/>
      <c r="C203" s="146" t="s">
        <v>726</v>
      </c>
      <c r="D203" s="146" t="s">
        <v>163</v>
      </c>
      <c r="E203" s="147" t="s">
        <v>283</v>
      </c>
      <c r="F203" s="148" t="s">
        <v>284</v>
      </c>
      <c r="G203" s="149" t="s">
        <v>218</v>
      </c>
      <c r="H203" s="150">
        <v>43.5</v>
      </c>
      <c r="I203" s="151"/>
      <c r="J203" s="152">
        <f>ROUND(I203*H203,2)</f>
        <v>0</v>
      </c>
      <c r="K203" s="153"/>
      <c r="L203" s="28"/>
      <c r="M203" s="154" t="s">
        <v>1</v>
      </c>
      <c r="N203" s="115" t="s">
        <v>40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167</v>
      </c>
      <c r="AT203" s="157" t="s">
        <v>163</v>
      </c>
      <c r="AU203" s="157" t="s">
        <v>84</v>
      </c>
      <c r="AY203" s="13" t="s">
        <v>160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3" t="s">
        <v>82</v>
      </c>
      <c r="BK203" s="158">
        <f>ROUND(I203*H203,2)</f>
        <v>0</v>
      </c>
      <c r="BL203" s="13" t="s">
        <v>167</v>
      </c>
      <c r="BM203" s="157" t="s">
        <v>2298</v>
      </c>
    </row>
    <row r="204" spans="2:65" s="1" customFormat="1" ht="18" x14ac:dyDescent="0.2">
      <c r="B204" s="28"/>
      <c r="D204" s="159" t="s">
        <v>176</v>
      </c>
      <c r="F204" s="160" t="s">
        <v>1963</v>
      </c>
      <c r="I204" s="119"/>
      <c r="L204" s="28"/>
      <c r="M204" s="161"/>
      <c r="T204" s="52"/>
      <c r="AT204" s="13" t="s">
        <v>176</v>
      </c>
      <c r="AU204" s="13" t="s">
        <v>84</v>
      </c>
    </row>
    <row r="205" spans="2:65" s="1" customFormat="1" ht="49" customHeight="1" x14ac:dyDescent="0.2">
      <c r="B205" s="28"/>
      <c r="C205" s="146" t="s">
        <v>728</v>
      </c>
      <c r="D205" s="146" t="s">
        <v>163</v>
      </c>
      <c r="E205" s="147" t="s">
        <v>300</v>
      </c>
      <c r="F205" s="148" t="s">
        <v>301</v>
      </c>
      <c r="G205" s="149" t="s">
        <v>218</v>
      </c>
      <c r="H205" s="150">
        <v>1.5</v>
      </c>
      <c r="I205" s="151"/>
      <c r="J205" s="152">
        <f>ROUND(I205*H205,2)</f>
        <v>0</v>
      </c>
      <c r="K205" s="153"/>
      <c r="L205" s="28"/>
      <c r="M205" s="173" t="s">
        <v>1</v>
      </c>
      <c r="N205" s="174" t="s">
        <v>40</v>
      </c>
      <c r="O205" s="175"/>
      <c r="P205" s="176">
        <f>O205*H205</f>
        <v>0</v>
      </c>
      <c r="Q205" s="176">
        <v>0</v>
      </c>
      <c r="R205" s="176">
        <f>Q205*H205</f>
        <v>0</v>
      </c>
      <c r="S205" s="176">
        <v>0</v>
      </c>
      <c r="T205" s="177">
        <f>S205*H205</f>
        <v>0</v>
      </c>
      <c r="AR205" s="157" t="s">
        <v>167</v>
      </c>
      <c r="AT205" s="157" t="s">
        <v>163</v>
      </c>
      <c r="AU205" s="157" t="s">
        <v>84</v>
      </c>
      <c r="AY205" s="13" t="s">
        <v>160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3" t="s">
        <v>82</v>
      </c>
      <c r="BK205" s="158">
        <f>ROUND(I205*H205,2)</f>
        <v>0</v>
      </c>
      <c r="BL205" s="13" t="s">
        <v>167</v>
      </c>
      <c r="BM205" s="157" t="s">
        <v>2299</v>
      </c>
    </row>
    <row r="206" spans="2:65" s="1" customFormat="1" ht="7" customHeight="1" x14ac:dyDescent="0.2">
      <c r="B206" s="40"/>
      <c r="C206" s="41"/>
      <c r="D206" s="41"/>
      <c r="E206" s="41"/>
      <c r="F206" s="41"/>
      <c r="G206" s="41"/>
      <c r="H206" s="41"/>
      <c r="I206" s="41"/>
      <c r="J206" s="41"/>
      <c r="K206" s="41"/>
      <c r="L206" s="28"/>
    </row>
  </sheetData>
  <sheetProtection algorithmName="SHA-512" hashValue="+Br72nJ+8Tf2pQq8rHSN3I0ZcMkme0Re6htaUTBiRY1LlNswJhBY+6de7wH6+9ToNVeymr8hqS6fdSg77bpy9w==" saltValue="04fSHehJyiO+zx1Nw1O+jIuSVIx87XB5iSk4u3rW+U4PBdAibcu+YK6Ms3d91w9KF+FXPsdoJKjml8zFiB2P/g==" spinCount="100000" sheet="1" objects="1" scenarios="1" formatColumns="0" formatRows="0" autoFilter="0"/>
  <autoFilter ref="C130:K205" xr:uid="{00000000-0009-0000-0000-000006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8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107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s="1" customFormat="1" ht="12" customHeight="1" x14ac:dyDescent="0.2">
      <c r="B8" s="28"/>
      <c r="D8" s="23" t="s">
        <v>112</v>
      </c>
      <c r="L8" s="28"/>
    </row>
    <row r="9" spans="2:46" s="1" customFormat="1" ht="16.5" customHeight="1" x14ac:dyDescent="0.2">
      <c r="B9" s="28"/>
      <c r="E9" s="178" t="s">
        <v>2300</v>
      </c>
      <c r="F9" s="222"/>
      <c r="G9" s="222"/>
      <c r="H9" s="222"/>
      <c r="L9" s="28"/>
    </row>
    <row r="10" spans="2:46" s="1" customFormat="1" ht="10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12. 4. 2023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23" t="str">
        <f>'Rekapitulace stavby'!E14</f>
        <v>Vyplň údaj</v>
      </c>
      <c r="F18" s="204"/>
      <c r="G18" s="204"/>
      <c r="H18" s="204"/>
      <c r="I18" s="23" t="s">
        <v>27</v>
      </c>
      <c r="J18" s="24" t="str">
        <f>'Rekapitulace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31</v>
      </c>
      <c r="I24" s="23" t="s">
        <v>27</v>
      </c>
      <c r="J24" s="21" t="s">
        <v>1</v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0"/>
      <c r="E27" s="209" t="s">
        <v>1</v>
      </c>
      <c r="F27" s="209"/>
      <c r="G27" s="209"/>
      <c r="H27" s="209"/>
      <c r="L27" s="90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 x14ac:dyDescent="0.2">
      <c r="B30" s="28"/>
      <c r="D30" s="21" t="s">
        <v>116</v>
      </c>
      <c r="J30" s="91">
        <f>J96</f>
        <v>0</v>
      </c>
      <c r="L30" s="28"/>
    </row>
    <row r="31" spans="2:12" s="1" customFormat="1" ht="14.4" customHeight="1" x14ac:dyDescent="0.2">
      <c r="B31" s="28"/>
      <c r="D31" s="92" t="s">
        <v>117</v>
      </c>
      <c r="J31" s="91">
        <f>J110</f>
        <v>0</v>
      </c>
      <c r="L31" s="28"/>
    </row>
    <row r="32" spans="2:12" s="1" customFormat="1" ht="25.4" customHeight="1" x14ac:dyDescent="0.2">
      <c r="B32" s="28"/>
      <c r="D32" s="93" t="s">
        <v>35</v>
      </c>
      <c r="J32" s="62">
        <f>ROUND(J30 + J31, 2)</f>
        <v>0</v>
      </c>
      <c r="L32" s="28"/>
    </row>
    <row r="33" spans="2:12" s="1" customFormat="1" ht="7" customHeight="1" x14ac:dyDescent="0.2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1" t="s">
        <v>39</v>
      </c>
      <c r="E35" s="23" t="s">
        <v>40</v>
      </c>
      <c r="F35" s="82">
        <f>ROUND((SUM(BE110:BE117) + SUM(BE137:BE187)),  2)</f>
        <v>0</v>
      </c>
      <c r="I35" s="94">
        <v>0.21</v>
      </c>
      <c r="J35" s="82">
        <f>ROUND(((SUM(BE110:BE117) + SUM(BE137:BE187))*I35),  2)</f>
        <v>0</v>
      </c>
      <c r="L35" s="28"/>
    </row>
    <row r="36" spans="2:12" s="1" customFormat="1" ht="14.4" customHeight="1" x14ac:dyDescent="0.2">
      <c r="B36" s="28"/>
      <c r="E36" s="23" t="s">
        <v>41</v>
      </c>
      <c r="F36" s="82">
        <f>ROUND((SUM(BF110:BF117) + SUM(BF137:BF187)),  2)</f>
        <v>0</v>
      </c>
      <c r="I36" s="94">
        <v>0.15</v>
      </c>
      <c r="J36" s="82">
        <f>ROUND(((SUM(BF110:BF117) + SUM(BF137:BF187))*I36),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2">
        <f>ROUND((SUM(BG110:BG117) + SUM(BG137:BG187)),  2)</f>
        <v>0</v>
      </c>
      <c r="I37" s="94">
        <v>0.21</v>
      </c>
      <c r="J37" s="82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2">
        <f>ROUND((SUM(BH110:BH117) + SUM(BH137:BH187)),  2)</f>
        <v>0</v>
      </c>
      <c r="I38" s="94">
        <v>0.15</v>
      </c>
      <c r="J38" s="82">
        <f>0</f>
        <v>0</v>
      </c>
      <c r="L38" s="28"/>
    </row>
    <row r="39" spans="2:12" s="1" customFormat="1" ht="14.4" hidden="1" customHeight="1" x14ac:dyDescent="0.2">
      <c r="B39" s="28"/>
      <c r="E39" s="23" t="s">
        <v>44</v>
      </c>
      <c r="F39" s="82">
        <f>ROUND((SUM(BI110:BI117) + SUM(BI137:BI187)),  2)</f>
        <v>0</v>
      </c>
      <c r="I39" s="94">
        <v>0</v>
      </c>
      <c r="J39" s="82">
        <f>0</f>
        <v>0</v>
      </c>
      <c r="L39" s="28"/>
    </row>
    <row r="40" spans="2:12" s="1" customFormat="1" ht="7" customHeight="1" x14ac:dyDescent="0.2">
      <c r="B40" s="28"/>
      <c r="L40" s="28"/>
    </row>
    <row r="41" spans="2:12" s="1" customFormat="1" ht="25.4" customHeight="1" x14ac:dyDescent="0.2">
      <c r="B41" s="28"/>
      <c r="C41" s="95"/>
      <c r="D41" s="96" t="s">
        <v>45</v>
      </c>
      <c r="E41" s="53"/>
      <c r="F41" s="53"/>
      <c r="G41" s="97" t="s">
        <v>46</v>
      </c>
      <c r="H41" s="98" t="s">
        <v>47</v>
      </c>
      <c r="I41" s="53"/>
      <c r="J41" s="99">
        <f>SUM(J32:J39)</f>
        <v>0</v>
      </c>
      <c r="K41" s="100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47" s="1" customFormat="1" ht="12" customHeight="1" x14ac:dyDescent="0.2">
      <c r="B86" s="28"/>
      <c r="C86" s="23" t="s">
        <v>112</v>
      </c>
      <c r="L86" s="28"/>
    </row>
    <row r="87" spans="2:47" s="1" customFormat="1" ht="16.5" customHeight="1" x14ac:dyDescent="0.2">
      <c r="B87" s="28"/>
      <c r="E87" s="178" t="str">
        <f>E9</f>
        <v>04 - Vytápění</v>
      </c>
      <c r="F87" s="222"/>
      <c r="G87" s="222"/>
      <c r="H87" s="222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>p.č. 1006/1, 1006/44 a p.č. st. 52, k.ú. Kozojedy</v>
      </c>
      <c r="I89" s="23" t="s">
        <v>22</v>
      </c>
      <c r="J89" s="48" t="str">
        <f>IF(J12="","",J12)</f>
        <v>12. 4. 2023</v>
      </c>
      <c r="L89" s="28"/>
    </row>
    <row r="90" spans="2:47" s="1" customFormat="1" ht="7" customHeight="1" x14ac:dyDescent="0.2">
      <c r="B90" s="28"/>
      <c r="L90" s="28"/>
    </row>
    <row r="91" spans="2:47" s="1" customFormat="1" ht="15.15" customHeight="1" x14ac:dyDescent="0.2">
      <c r="B91" s="28"/>
      <c r="C91" s="23" t="s">
        <v>24</v>
      </c>
      <c r="F91" s="21" t="str">
        <f>E15</f>
        <v>Obec Kozojedy, 9. května 40, 28163 Kozojedy</v>
      </c>
      <c r="I91" s="23" t="s">
        <v>30</v>
      </c>
      <c r="J91" s="26" t="str">
        <f>E21</f>
        <v>KFJ poject s.r.o.</v>
      </c>
      <c r="L91" s="28"/>
    </row>
    <row r="92" spans="2:47" s="1" customFormat="1" ht="15.1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KFJ poject s.r.o.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103" t="s">
        <v>119</v>
      </c>
      <c r="D94" s="95"/>
      <c r="E94" s="95"/>
      <c r="F94" s="95"/>
      <c r="G94" s="95"/>
      <c r="H94" s="95"/>
      <c r="I94" s="95"/>
      <c r="J94" s="104" t="s">
        <v>120</v>
      </c>
      <c r="K94" s="95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105" t="s">
        <v>121</v>
      </c>
      <c r="J96" s="62">
        <f>J137</f>
        <v>0</v>
      </c>
      <c r="L96" s="28"/>
      <c r="AU96" s="13" t="s">
        <v>122</v>
      </c>
    </row>
    <row r="97" spans="2:65" s="8" customFormat="1" ht="25" customHeight="1" x14ac:dyDescent="0.2">
      <c r="B97" s="106"/>
      <c r="D97" s="107" t="s">
        <v>123</v>
      </c>
      <c r="E97" s="108"/>
      <c r="F97" s="108"/>
      <c r="G97" s="108"/>
      <c r="H97" s="108"/>
      <c r="I97" s="108"/>
      <c r="J97" s="109">
        <f>J138</f>
        <v>0</v>
      </c>
      <c r="L97" s="106"/>
    </row>
    <row r="98" spans="2:65" s="9" customFormat="1" ht="19.899999999999999" customHeight="1" x14ac:dyDescent="0.2">
      <c r="B98" s="110"/>
      <c r="D98" s="111" t="s">
        <v>125</v>
      </c>
      <c r="E98" s="112"/>
      <c r="F98" s="112"/>
      <c r="G98" s="112"/>
      <c r="H98" s="112"/>
      <c r="I98" s="112"/>
      <c r="J98" s="113">
        <f>J139</f>
        <v>0</v>
      </c>
      <c r="L98" s="110"/>
    </row>
    <row r="99" spans="2:65" s="9" customFormat="1" ht="19.899999999999999" customHeight="1" x14ac:dyDescent="0.2">
      <c r="B99" s="110"/>
      <c r="D99" s="111" t="s">
        <v>126</v>
      </c>
      <c r="E99" s="112"/>
      <c r="F99" s="112"/>
      <c r="G99" s="112"/>
      <c r="H99" s="112"/>
      <c r="I99" s="112"/>
      <c r="J99" s="113">
        <f>J141</f>
        <v>0</v>
      </c>
      <c r="L99" s="110"/>
    </row>
    <row r="100" spans="2:65" s="9" customFormat="1" ht="19.899999999999999" customHeight="1" x14ac:dyDescent="0.2">
      <c r="B100" s="110"/>
      <c r="D100" s="111" t="s">
        <v>127</v>
      </c>
      <c r="E100" s="112"/>
      <c r="F100" s="112"/>
      <c r="G100" s="112"/>
      <c r="H100" s="112"/>
      <c r="I100" s="112"/>
      <c r="J100" s="113">
        <f>J143</f>
        <v>0</v>
      </c>
      <c r="L100" s="110"/>
    </row>
    <row r="101" spans="2:65" s="9" customFormat="1" ht="19.899999999999999" customHeight="1" x14ac:dyDescent="0.2">
      <c r="B101" s="110"/>
      <c r="D101" s="111" t="s">
        <v>128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65" s="8" customFormat="1" ht="25" customHeight="1" x14ac:dyDescent="0.2">
      <c r="B102" s="106"/>
      <c r="D102" s="107" t="s">
        <v>129</v>
      </c>
      <c r="E102" s="108"/>
      <c r="F102" s="108"/>
      <c r="G102" s="108"/>
      <c r="H102" s="108"/>
      <c r="I102" s="108"/>
      <c r="J102" s="109">
        <f>J150</f>
        <v>0</v>
      </c>
      <c r="L102" s="106"/>
    </row>
    <row r="103" spans="2:65" s="9" customFormat="1" ht="19.899999999999999" customHeight="1" x14ac:dyDescent="0.2">
      <c r="B103" s="110"/>
      <c r="D103" s="111" t="s">
        <v>2301</v>
      </c>
      <c r="E103" s="112"/>
      <c r="F103" s="112"/>
      <c r="G103" s="112"/>
      <c r="H103" s="112"/>
      <c r="I103" s="112"/>
      <c r="J103" s="113">
        <f>J151</f>
        <v>0</v>
      </c>
      <c r="L103" s="110"/>
    </row>
    <row r="104" spans="2:65" s="9" customFormat="1" ht="19.899999999999999" customHeight="1" x14ac:dyDescent="0.2">
      <c r="B104" s="110"/>
      <c r="D104" s="111" t="s">
        <v>2302</v>
      </c>
      <c r="E104" s="112"/>
      <c r="F104" s="112"/>
      <c r="G104" s="112"/>
      <c r="H104" s="112"/>
      <c r="I104" s="112"/>
      <c r="J104" s="113">
        <f>J155</f>
        <v>0</v>
      </c>
      <c r="L104" s="110"/>
    </row>
    <row r="105" spans="2:65" s="9" customFormat="1" ht="19.899999999999999" customHeight="1" x14ac:dyDescent="0.2">
      <c r="B105" s="110"/>
      <c r="D105" s="111" t="s">
        <v>2303</v>
      </c>
      <c r="E105" s="112"/>
      <c r="F105" s="112"/>
      <c r="G105" s="112"/>
      <c r="H105" s="112"/>
      <c r="I105" s="112"/>
      <c r="J105" s="113">
        <f>J163</f>
        <v>0</v>
      </c>
      <c r="L105" s="110"/>
    </row>
    <row r="106" spans="2:65" s="9" customFormat="1" ht="19.899999999999999" customHeight="1" x14ac:dyDescent="0.2">
      <c r="B106" s="110"/>
      <c r="D106" s="111" t="s">
        <v>2304</v>
      </c>
      <c r="E106" s="112"/>
      <c r="F106" s="112"/>
      <c r="G106" s="112"/>
      <c r="H106" s="112"/>
      <c r="I106" s="112"/>
      <c r="J106" s="113">
        <f>J168</f>
        <v>0</v>
      </c>
      <c r="L106" s="110"/>
    </row>
    <row r="107" spans="2:65" s="9" customFormat="1" ht="19.899999999999999" customHeight="1" x14ac:dyDescent="0.2">
      <c r="B107" s="110"/>
      <c r="D107" s="111" t="s">
        <v>2305</v>
      </c>
      <c r="E107" s="112"/>
      <c r="F107" s="112"/>
      <c r="G107" s="112"/>
      <c r="H107" s="112"/>
      <c r="I107" s="112"/>
      <c r="J107" s="113">
        <f>J179</f>
        <v>0</v>
      </c>
      <c r="L107" s="110"/>
    </row>
    <row r="108" spans="2:65" s="1" customFormat="1" ht="21.75" customHeight="1" x14ac:dyDescent="0.2">
      <c r="B108" s="28"/>
      <c r="L108" s="28"/>
    </row>
    <row r="109" spans="2:65" s="1" customFormat="1" ht="7" customHeight="1" x14ac:dyDescent="0.2">
      <c r="B109" s="28"/>
      <c r="L109" s="28"/>
    </row>
    <row r="110" spans="2:65" s="1" customFormat="1" ht="29.25" customHeight="1" x14ac:dyDescent="0.2">
      <c r="B110" s="28"/>
      <c r="C110" s="105" t="s">
        <v>136</v>
      </c>
      <c r="J110" s="114">
        <f>ROUND(J111 + J112 + J113 + J114 + J115 + J116,2)</f>
        <v>0</v>
      </c>
      <c r="L110" s="28"/>
      <c r="N110" s="115" t="s">
        <v>39</v>
      </c>
    </row>
    <row r="111" spans="2:65" s="1" customFormat="1" ht="18" customHeight="1" x14ac:dyDescent="0.2">
      <c r="B111" s="28"/>
      <c r="D111" s="224" t="s">
        <v>137</v>
      </c>
      <c r="E111" s="225"/>
      <c r="F111" s="225"/>
      <c r="J111" s="117">
        <v>0</v>
      </c>
      <c r="L111" s="118"/>
      <c r="M111" s="119"/>
      <c r="N111" s="120" t="s">
        <v>40</v>
      </c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21" t="s">
        <v>109</v>
      </c>
      <c r="AZ111" s="119"/>
      <c r="BA111" s="119"/>
      <c r="BB111" s="119"/>
      <c r="BC111" s="119"/>
      <c r="BD111" s="119"/>
      <c r="BE111" s="122">
        <f t="shared" ref="BE111:BE116" si="0">IF(N111="základní",J111,0)</f>
        <v>0</v>
      </c>
      <c r="BF111" s="122">
        <f t="shared" ref="BF111:BF116" si="1">IF(N111="snížená",J111,0)</f>
        <v>0</v>
      </c>
      <c r="BG111" s="122">
        <f t="shared" ref="BG111:BG116" si="2">IF(N111="zákl. přenesená",J111,0)</f>
        <v>0</v>
      </c>
      <c r="BH111" s="122">
        <f t="shared" ref="BH111:BH116" si="3">IF(N111="sníž. přenesená",J111,0)</f>
        <v>0</v>
      </c>
      <c r="BI111" s="122">
        <f t="shared" ref="BI111:BI116" si="4">IF(N111="nulová",J111,0)</f>
        <v>0</v>
      </c>
      <c r="BJ111" s="121" t="s">
        <v>82</v>
      </c>
      <c r="BK111" s="119"/>
      <c r="BL111" s="119"/>
      <c r="BM111" s="119"/>
    </row>
    <row r="112" spans="2:65" s="1" customFormat="1" ht="18" customHeight="1" x14ac:dyDescent="0.2">
      <c r="B112" s="28"/>
      <c r="D112" s="224" t="s">
        <v>138</v>
      </c>
      <c r="E112" s="225"/>
      <c r="F112" s="225"/>
      <c r="J112" s="117">
        <v>0</v>
      </c>
      <c r="L112" s="118"/>
      <c r="M112" s="119"/>
      <c r="N112" s="120" t="s">
        <v>40</v>
      </c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21" t="s">
        <v>109</v>
      </c>
      <c r="AZ112" s="119"/>
      <c r="BA112" s="119"/>
      <c r="BB112" s="119"/>
      <c r="BC112" s="119"/>
      <c r="BD112" s="119"/>
      <c r="BE112" s="122">
        <f t="shared" si="0"/>
        <v>0</v>
      </c>
      <c r="BF112" s="122">
        <f t="shared" si="1"/>
        <v>0</v>
      </c>
      <c r="BG112" s="122">
        <f t="shared" si="2"/>
        <v>0</v>
      </c>
      <c r="BH112" s="122">
        <f t="shared" si="3"/>
        <v>0</v>
      </c>
      <c r="BI112" s="122">
        <f t="shared" si="4"/>
        <v>0</v>
      </c>
      <c r="BJ112" s="121" t="s">
        <v>82</v>
      </c>
      <c r="BK112" s="119"/>
      <c r="BL112" s="119"/>
      <c r="BM112" s="119"/>
    </row>
    <row r="113" spans="2:65" s="1" customFormat="1" ht="18" customHeight="1" x14ac:dyDescent="0.2">
      <c r="B113" s="28"/>
      <c r="D113" s="224" t="s">
        <v>139</v>
      </c>
      <c r="E113" s="225"/>
      <c r="F113" s="225"/>
      <c r="J113" s="117">
        <v>0</v>
      </c>
      <c r="L113" s="118"/>
      <c r="M113" s="119"/>
      <c r="N113" s="120" t="s">
        <v>40</v>
      </c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21" t="s">
        <v>109</v>
      </c>
      <c r="AZ113" s="119"/>
      <c r="BA113" s="119"/>
      <c r="BB113" s="119"/>
      <c r="BC113" s="119"/>
      <c r="BD113" s="119"/>
      <c r="BE113" s="122">
        <f t="shared" si="0"/>
        <v>0</v>
      </c>
      <c r="BF113" s="122">
        <f t="shared" si="1"/>
        <v>0</v>
      </c>
      <c r="BG113" s="122">
        <f t="shared" si="2"/>
        <v>0</v>
      </c>
      <c r="BH113" s="122">
        <f t="shared" si="3"/>
        <v>0</v>
      </c>
      <c r="BI113" s="122">
        <f t="shared" si="4"/>
        <v>0</v>
      </c>
      <c r="BJ113" s="121" t="s">
        <v>82</v>
      </c>
      <c r="BK113" s="119"/>
      <c r="BL113" s="119"/>
      <c r="BM113" s="119"/>
    </row>
    <row r="114" spans="2:65" s="1" customFormat="1" ht="18" customHeight="1" x14ac:dyDescent="0.2">
      <c r="B114" s="28"/>
      <c r="D114" s="224" t="s">
        <v>140</v>
      </c>
      <c r="E114" s="225"/>
      <c r="F114" s="225"/>
      <c r="J114" s="117">
        <v>0</v>
      </c>
      <c r="L114" s="118"/>
      <c r="M114" s="119"/>
      <c r="N114" s="120" t="s">
        <v>40</v>
      </c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21" t="s">
        <v>109</v>
      </c>
      <c r="AZ114" s="119"/>
      <c r="BA114" s="119"/>
      <c r="BB114" s="119"/>
      <c r="BC114" s="119"/>
      <c r="BD114" s="119"/>
      <c r="BE114" s="122">
        <f t="shared" si="0"/>
        <v>0</v>
      </c>
      <c r="BF114" s="122">
        <f t="shared" si="1"/>
        <v>0</v>
      </c>
      <c r="BG114" s="122">
        <f t="shared" si="2"/>
        <v>0</v>
      </c>
      <c r="BH114" s="122">
        <f t="shared" si="3"/>
        <v>0</v>
      </c>
      <c r="BI114" s="122">
        <f t="shared" si="4"/>
        <v>0</v>
      </c>
      <c r="BJ114" s="121" t="s">
        <v>82</v>
      </c>
      <c r="BK114" s="119"/>
      <c r="BL114" s="119"/>
      <c r="BM114" s="119"/>
    </row>
    <row r="115" spans="2:65" s="1" customFormat="1" ht="18" customHeight="1" x14ac:dyDescent="0.2">
      <c r="B115" s="28"/>
      <c r="D115" s="224" t="s">
        <v>141</v>
      </c>
      <c r="E115" s="225"/>
      <c r="F115" s="225"/>
      <c r="J115" s="117">
        <v>0</v>
      </c>
      <c r="L115" s="118"/>
      <c r="M115" s="119"/>
      <c r="N115" s="120" t="s">
        <v>40</v>
      </c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21" t="s">
        <v>109</v>
      </c>
      <c r="AZ115" s="119"/>
      <c r="BA115" s="119"/>
      <c r="BB115" s="119"/>
      <c r="BC115" s="119"/>
      <c r="BD115" s="119"/>
      <c r="BE115" s="122">
        <f t="shared" si="0"/>
        <v>0</v>
      </c>
      <c r="BF115" s="122">
        <f t="shared" si="1"/>
        <v>0</v>
      </c>
      <c r="BG115" s="122">
        <f t="shared" si="2"/>
        <v>0</v>
      </c>
      <c r="BH115" s="122">
        <f t="shared" si="3"/>
        <v>0</v>
      </c>
      <c r="BI115" s="122">
        <f t="shared" si="4"/>
        <v>0</v>
      </c>
      <c r="BJ115" s="121" t="s">
        <v>82</v>
      </c>
      <c r="BK115" s="119"/>
      <c r="BL115" s="119"/>
      <c r="BM115" s="119"/>
    </row>
    <row r="116" spans="2:65" s="1" customFormat="1" ht="18" customHeight="1" x14ac:dyDescent="0.2">
      <c r="B116" s="28"/>
      <c r="D116" s="116" t="s">
        <v>142</v>
      </c>
      <c r="J116" s="117">
        <f>ROUND(J30*T116,2)</f>
        <v>0</v>
      </c>
      <c r="L116" s="118"/>
      <c r="M116" s="119"/>
      <c r="N116" s="120" t="s">
        <v>40</v>
      </c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21" t="s">
        <v>143</v>
      </c>
      <c r="AZ116" s="119"/>
      <c r="BA116" s="119"/>
      <c r="BB116" s="119"/>
      <c r="BC116" s="119"/>
      <c r="BD116" s="119"/>
      <c r="BE116" s="122">
        <f t="shared" si="0"/>
        <v>0</v>
      </c>
      <c r="BF116" s="122">
        <f t="shared" si="1"/>
        <v>0</v>
      </c>
      <c r="BG116" s="122">
        <f t="shared" si="2"/>
        <v>0</v>
      </c>
      <c r="BH116" s="122">
        <f t="shared" si="3"/>
        <v>0</v>
      </c>
      <c r="BI116" s="122">
        <f t="shared" si="4"/>
        <v>0</v>
      </c>
      <c r="BJ116" s="121" t="s">
        <v>82</v>
      </c>
      <c r="BK116" s="119"/>
      <c r="BL116" s="119"/>
      <c r="BM116" s="119"/>
    </row>
    <row r="117" spans="2:65" s="1" customFormat="1" ht="10" x14ac:dyDescent="0.2">
      <c r="B117" s="28"/>
      <c r="L117" s="28"/>
    </row>
    <row r="118" spans="2:65" s="1" customFormat="1" ht="29.25" customHeight="1" x14ac:dyDescent="0.2">
      <c r="B118" s="28"/>
      <c r="C118" s="123" t="s">
        <v>144</v>
      </c>
      <c r="D118" s="95"/>
      <c r="E118" s="95"/>
      <c r="F118" s="95"/>
      <c r="G118" s="95"/>
      <c r="H118" s="95"/>
      <c r="I118" s="95"/>
      <c r="J118" s="124">
        <f>ROUND(J96+J110,2)</f>
        <v>0</v>
      </c>
      <c r="K118" s="95"/>
      <c r="L118" s="28"/>
    </row>
    <row r="119" spans="2:65" s="1" customFormat="1" ht="7" customHeight="1" x14ac:dyDescent="0.2"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28"/>
    </row>
    <row r="123" spans="2:65" s="1" customFormat="1" ht="7" customHeight="1" x14ac:dyDescent="0.2"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28"/>
    </row>
    <row r="124" spans="2:65" s="1" customFormat="1" ht="25" customHeight="1" x14ac:dyDescent="0.2">
      <c r="B124" s="28"/>
      <c r="C124" s="17" t="s">
        <v>145</v>
      </c>
      <c r="L124" s="28"/>
    </row>
    <row r="125" spans="2:65" s="1" customFormat="1" ht="7" customHeight="1" x14ac:dyDescent="0.2">
      <c r="B125" s="28"/>
      <c r="L125" s="28"/>
    </row>
    <row r="126" spans="2:65" s="1" customFormat="1" ht="12" customHeight="1" x14ac:dyDescent="0.2">
      <c r="B126" s="28"/>
      <c r="C126" s="23" t="s">
        <v>16</v>
      </c>
      <c r="L126" s="28"/>
    </row>
    <row r="127" spans="2:65" s="1" customFormat="1" ht="26.25" customHeight="1" x14ac:dyDescent="0.2">
      <c r="B127" s="28"/>
      <c r="E127" s="220" t="str">
        <f>E7</f>
        <v>Stavební úpravy, přístavba a nástavba objektu - Objekt občanského vybavení a umístění TČ</v>
      </c>
      <c r="F127" s="221"/>
      <c r="G127" s="221"/>
      <c r="H127" s="221"/>
      <c r="L127" s="28"/>
    </row>
    <row r="128" spans="2:65" s="1" customFormat="1" ht="12" customHeight="1" x14ac:dyDescent="0.2">
      <c r="B128" s="28"/>
      <c r="C128" s="23" t="s">
        <v>112</v>
      </c>
      <c r="L128" s="28"/>
    </row>
    <row r="129" spans="2:65" s="1" customFormat="1" ht="16.5" customHeight="1" x14ac:dyDescent="0.2">
      <c r="B129" s="28"/>
      <c r="E129" s="178" t="str">
        <f>E9</f>
        <v>04 - Vytápění</v>
      </c>
      <c r="F129" s="222"/>
      <c r="G129" s="222"/>
      <c r="H129" s="222"/>
      <c r="L129" s="28"/>
    </row>
    <row r="130" spans="2:65" s="1" customFormat="1" ht="7" customHeight="1" x14ac:dyDescent="0.2">
      <c r="B130" s="28"/>
      <c r="L130" s="28"/>
    </row>
    <row r="131" spans="2:65" s="1" customFormat="1" ht="12" customHeight="1" x14ac:dyDescent="0.2">
      <c r="B131" s="28"/>
      <c r="C131" s="23" t="s">
        <v>20</v>
      </c>
      <c r="F131" s="21" t="str">
        <f>F12</f>
        <v>p.č. 1006/1, 1006/44 a p.č. st. 52, k.ú. Kozojedy</v>
      </c>
      <c r="I131" s="23" t="s">
        <v>22</v>
      </c>
      <c r="J131" s="48" t="str">
        <f>IF(J12="","",J12)</f>
        <v>12. 4. 2023</v>
      </c>
      <c r="L131" s="28"/>
    </row>
    <row r="132" spans="2:65" s="1" customFormat="1" ht="7" customHeight="1" x14ac:dyDescent="0.2">
      <c r="B132" s="28"/>
      <c r="L132" s="28"/>
    </row>
    <row r="133" spans="2:65" s="1" customFormat="1" ht="15.15" customHeight="1" x14ac:dyDescent="0.2">
      <c r="B133" s="28"/>
      <c r="C133" s="23" t="s">
        <v>24</v>
      </c>
      <c r="F133" s="21" t="str">
        <f>E15</f>
        <v>Obec Kozojedy, 9. května 40, 28163 Kozojedy</v>
      </c>
      <c r="I133" s="23" t="s">
        <v>30</v>
      </c>
      <c r="J133" s="26" t="str">
        <f>E21</f>
        <v>KFJ poject s.r.o.</v>
      </c>
      <c r="L133" s="28"/>
    </row>
    <row r="134" spans="2:65" s="1" customFormat="1" ht="15.15" customHeight="1" x14ac:dyDescent="0.2">
      <c r="B134" s="28"/>
      <c r="C134" s="23" t="s">
        <v>28</v>
      </c>
      <c r="F134" s="21" t="str">
        <f>IF(E18="","",E18)</f>
        <v>Vyplň údaj</v>
      </c>
      <c r="I134" s="23" t="s">
        <v>33</v>
      </c>
      <c r="J134" s="26" t="str">
        <f>E24</f>
        <v>KFJ poject s.r.o.</v>
      </c>
      <c r="L134" s="28"/>
    </row>
    <row r="135" spans="2:65" s="1" customFormat="1" ht="10.25" customHeight="1" x14ac:dyDescent="0.2">
      <c r="B135" s="28"/>
      <c r="L135" s="28"/>
    </row>
    <row r="136" spans="2:65" s="10" customFormat="1" ht="29.25" customHeight="1" x14ac:dyDescent="0.2">
      <c r="B136" s="125"/>
      <c r="C136" s="126" t="s">
        <v>146</v>
      </c>
      <c r="D136" s="127" t="s">
        <v>60</v>
      </c>
      <c r="E136" s="127" t="s">
        <v>56</v>
      </c>
      <c r="F136" s="127" t="s">
        <v>57</v>
      </c>
      <c r="G136" s="127" t="s">
        <v>147</v>
      </c>
      <c r="H136" s="127" t="s">
        <v>148</v>
      </c>
      <c r="I136" s="127" t="s">
        <v>149</v>
      </c>
      <c r="J136" s="128" t="s">
        <v>120</v>
      </c>
      <c r="K136" s="129" t="s">
        <v>150</v>
      </c>
      <c r="L136" s="125"/>
      <c r="M136" s="55" t="s">
        <v>1</v>
      </c>
      <c r="N136" s="56" t="s">
        <v>39</v>
      </c>
      <c r="O136" s="56" t="s">
        <v>151</v>
      </c>
      <c r="P136" s="56" t="s">
        <v>152</v>
      </c>
      <c r="Q136" s="56" t="s">
        <v>153</v>
      </c>
      <c r="R136" s="56" t="s">
        <v>154</v>
      </c>
      <c r="S136" s="56" t="s">
        <v>155</v>
      </c>
      <c r="T136" s="57" t="s">
        <v>156</v>
      </c>
    </row>
    <row r="137" spans="2:65" s="1" customFormat="1" ht="22.75" customHeight="1" x14ac:dyDescent="0.35">
      <c r="B137" s="28"/>
      <c r="C137" s="60" t="s">
        <v>157</v>
      </c>
      <c r="J137" s="130">
        <f>BK137</f>
        <v>0</v>
      </c>
      <c r="L137" s="28"/>
      <c r="M137" s="58"/>
      <c r="N137" s="49"/>
      <c r="O137" s="49"/>
      <c r="P137" s="131">
        <f>P138+P150</f>
        <v>0</v>
      </c>
      <c r="Q137" s="49"/>
      <c r="R137" s="131">
        <f>R138+R150</f>
        <v>2.2312888074799999</v>
      </c>
      <c r="S137" s="49"/>
      <c r="T137" s="132">
        <f>T138+T150</f>
        <v>0.44999999999999996</v>
      </c>
      <c r="AT137" s="13" t="s">
        <v>74</v>
      </c>
      <c r="AU137" s="13" t="s">
        <v>122</v>
      </c>
      <c r="BK137" s="133">
        <f>BK138+BK150</f>
        <v>0</v>
      </c>
    </row>
    <row r="138" spans="2:65" s="11" customFormat="1" ht="25.9" customHeight="1" x14ac:dyDescent="0.35">
      <c r="B138" s="134"/>
      <c r="D138" s="135" t="s">
        <v>74</v>
      </c>
      <c r="E138" s="136" t="s">
        <v>158</v>
      </c>
      <c r="F138" s="136" t="s">
        <v>159</v>
      </c>
      <c r="I138" s="137"/>
      <c r="J138" s="138">
        <f>BK138</f>
        <v>0</v>
      </c>
      <c r="L138" s="134"/>
      <c r="M138" s="139"/>
      <c r="P138" s="140">
        <f>P139+P141+P143+P148</f>
        <v>0</v>
      </c>
      <c r="R138" s="140">
        <f>R139+R141+R143+R148</f>
        <v>0.13055</v>
      </c>
      <c r="T138" s="141">
        <f>T139+T141+T143+T148</f>
        <v>0.44999999999999996</v>
      </c>
      <c r="AR138" s="135" t="s">
        <v>82</v>
      </c>
      <c r="AT138" s="142" t="s">
        <v>74</v>
      </c>
      <c r="AU138" s="142" t="s">
        <v>75</v>
      </c>
      <c r="AY138" s="135" t="s">
        <v>160</v>
      </c>
      <c r="BK138" s="143">
        <f>BK139+BK141+BK143+BK148</f>
        <v>0</v>
      </c>
    </row>
    <row r="139" spans="2:65" s="11" customFormat="1" ht="22.75" customHeight="1" x14ac:dyDescent="0.25">
      <c r="B139" s="134"/>
      <c r="D139" s="135" t="s">
        <v>74</v>
      </c>
      <c r="E139" s="144" t="s">
        <v>178</v>
      </c>
      <c r="F139" s="144" t="s">
        <v>179</v>
      </c>
      <c r="I139" s="137"/>
      <c r="J139" s="145">
        <f>BK139</f>
        <v>0</v>
      </c>
      <c r="L139" s="134"/>
      <c r="M139" s="139"/>
      <c r="P139" s="140">
        <f>P140</f>
        <v>0</v>
      </c>
      <c r="R139" s="140">
        <f>R140</f>
        <v>0.13055</v>
      </c>
      <c r="T139" s="141">
        <f>T140</f>
        <v>0</v>
      </c>
      <c r="AR139" s="135" t="s">
        <v>82</v>
      </c>
      <c r="AT139" s="142" t="s">
        <v>74</v>
      </c>
      <c r="AU139" s="142" t="s">
        <v>82</v>
      </c>
      <c r="AY139" s="135" t="s">
        <v>160</v>
      </c>
      <c r="BK139" s="143">
        <f>BK140</f>
        <v>0</v>
      </c>
    </row>
    <row r="140" spans="2:65" s="1" customFormat="1" ht="21.75" customHeight="1" x14ac:dyDescent="0.2">
      <c r="B140" s="28"/>
      <c r="C140" s="146" t="s">
        <v>82</v>
      </c>
      <c r="D140" s="146" t="s">
        <v>163</v>
      </c>
      <c r="E140" s="147" t="s">
        <v>2306</v>
      </c>
      <c r="F140" s="148" t="s">
        <v>2307</v>
      </c>
      <c r="G140" s="149" t="s">
        <v>171</v>
      </c>
      <c r="H140" s="150">
        <v>3.5</v>
      </c>
      <c r="I140" s="151"/>
      <c r="J140" s="152">
        <f>ROUND(I140*H140,2)</f>
        <v>0</v>
      </c>
      <c r="K140" s="153"/>
      <c r="L140" s="28"/>
      <c r="M140" s="154" t="s">
        <v>1</v>
      </c>
      <c r="N140" s="115" t="s">
        <v>40</v>
      </c>
      <c r="P140" s="155">
        <f>O140*H140</f>
        <v>0</v>
      </c>
      <c r="Q140" s="155">
        <v>3.73E-2</v>
      </c>
      <c r="R140" s="155">
        <f>Q140*H140</f>
        <v>0.13055</v>
      </c>
      <c r="S140" s="155">
        <v>0</v>
      </c>
      <c r="T140" s="156">
        <f>S140*H140</f>
        <v>0</v>
      </c>
      <c r="AR140" s="157" t="s">
        <v>167</v>
      </c>
      <c r="AT140" s="157" t="s">
        <v>163</v>
      </c>
      <c r="AU140" s="157" t="s">
        <v>84</v>
      </c>
      <c r="AY140" s="13" t="s">
        <v>160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3" t="s">
        <v>82</v>
      </c>
      <c r="BK140" s="158">
        <f>ROUND(I140*H140,2)</f>
        <v>0</v>
      </c>
      <c r="BL140" s="13" t="s">
        <v>167</v>
      </c>
      <c r="BM140" s="157" t="s">
        <v>2308</v>
      </c>
    </row>
    <row r="141" spans="2:65" s="11" customFormat="1" ht="22.75" customHeight="1" x14ac:dyDescent="0.25">
      <c r="B141" s="134"/>
      <c r="D141" s="135" t="s">
        <v>74</v>
      </c>
      <c r="E141" s="144" t="s">
        <v>198</v>
      </c>
      <c r="F141" s="144" t="s">
        <v>225</v>
      </c>
      <c r="I141" s="137"/>
      <c r="J141" s="145">
        <f>BK141</f>
        <v>0</v>
      </c>
      <c r="L141" s="134"/>
      <c r="M141" s="139"/>
      <c r="P141" s="140">
        <f>P142</f>
        <v>0</v>
      </c>
      <c r="R141" s="140">
        <f>R142</f>
        <v>0</v>
      </c>
      <c r="T141" s="141">
        <f>T142</f>
        <v>0.44999999999999996</v>
      </c>
      <c r="AR141" s="135" t="s">
        <v>82</v>
      </c>
      <c r="AT141" s="142" t="s">
        <v>74</v>
      </c>
      <c r="AU141" s="142" t="s">
        <v>82</v>
      </c>
      <c r="AY141" s="135" t="s">
        <v>160</v>
      </c>
      <c r="BK141" s="143">
        <f>BK142</f>
        <v>0</v>
      </c>
    </row>
    <row r="142" spans="2:65" s="1" customFormat="1" ht="24.15" customHeight="1" x14ac:dyDescent="0.2">
      <c r="B142" s="28"/>
      <c r="C142" s="146" t="s">
        <v>84</v>
      </c>
      <c r="D142" s="146" t="s">
        <v>163</v>
      </c>
      <c r="E142" s="147" t="s">
        <v>2293</v>
      </c>
      <c r="F142" s="148" t="s">
        <v>2294</v>
      </c>
      <c r="G142" s="149" t="s">
        <v>492</v>
      </c>
      <c r="H142" s="150">
        <v>50</v>
      </c>
      <c r="I142" s="151"/>
      <c r="J142" s="152">
        <f>ROUND(I142*H142,2)</f>
        <v>0</v>
      </c>
      <c r="K142" s="153"/>
      <c r="L142" s="28"/>
      <c r="M142" s="154" t="s">
        <v>1</v>
      </c>
      <c r="N142" s="115" t="s">
        <v>40</v>
      </c>
      <c r="P142" s="155">
        <f>O142*H142</f>
        <v>0</v>
      </c>
      <c r="Q142" s="155">
        <v>0</v>
      </c>
      <c r="R142" s="155">
        <f>Q142*H142</f>
        <v>0</v>
      </c>
      <c r="S142" s="155">
        <v>8.9999999999999993E-3</v>
      </c>
      <c r="T142" s="156">
        <f>S142*H142</f>
        <v>0.44999999999999996</v>
      </c>
      <c r="AR142" s="157" t="s">
        <v>167</v>
      </c>
      <c r="AT142" s="157" t="s">
        <v>163</v>
      </c>
      <c r="AU142" s="157" t="s">
        <v>84</v>
      </c>
      <c r="AY142" s="13" t="s">
        <v>160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3" t="s">
        <v>82</v>
      </c>
      <c r="BK142" s="158">
        <f>ROUND(I142*H142,2)</f>
        <v>0</v>
      </c>
      <c r="BL142" s="13" t="s">
        <v>167</v>
      </c>
      <c r="BM142" s="157" t="s">
        <v>2309</v>
      </c>
    </row>
    <row r="143" spans="2:65" s="11" customFormat="1" ht="22.75" customHeight="1" x14ac:dyDescent="0.25">
      <c r="B143" s="134"/>
      <c r="D143" s="135" t="s">
        <v>74</v>
      </c>
      <c r="E143" s="144" t="s">
        <v>272</v>
      </c>
      <c r="F143" s="144" t="s">
        <v>273</v>
      </c>
      <c r="I143" s="137"/>
      <c r="J143" s="145">
        <f>BK143</f>
        <v>0</v>
      </c>
      <c r="L143" s="134"/>
      <c r="M143" s="139"/>
      <c r="P143" s="140">
        <f>SUM(P144:P147)</f>
        <v>0</v>
      </c>
      <c r="R143" s="140">
        <f>SUM(R144:R147)</f>
        <v>0</v>
      </c>
      <c r="T143" s="141">
        <f>SUM(T144:T147)</f>
        <v>0</v>
      </c>
      <c r="AR143" s="135" t="s">
        <v>82</v>
      </c>
      <c r="AT143" s="142" t="s">
        <v>74</v>
      </c>
      <c r="AU143" s="142" t="s">
        <v>82</v>
      </c>
      <c r="AY143" s="135" t="s">
        <v>160</v>
      </c>
      <c r="BK143" s="143">
        <f>SUM(BK144:BK147)</f>
        <v>0</v>
      </c>
    </row>
    <row r="144" spans="2:65" s="1" customFormat="1" ht="33" customHeight="1" x14ac:dyDescent="0.2">
      <c r="B144" s="28"/>
      <c r="C144" s="146" t="s">
        <v>161</v>
      </c>
      <c r="D144" s="146" t="s">
        <v>163</v>
      </c>
      <c r="E144" s="147" t="s">
        <v>2310</v>
      </c>
      <c r="F144" s="148" t="s">
        <v>2311</v>
      </c>
      <c r="G144" s="149" t="s">
        <v>218</v>
      </c>
      <c r="H144" s="150">
        <v>0.45</v>
      </c>
      <c r="I144" s="151"/>
      <c r="J144" s="152">
        <f>ROUND(I144*H144,2)</f>
        <v>0</v>
      </c>
      <c r="K144" s="153"/>
      <c r="L144" s="28"/>
      <c r="M144" s="154" t="s">
        <v>1</v>
      </c>
      <c r="N144" s="115" t="s">
        <v>40</v>
      </c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AR144" s="157" t="s">
        <v>167</v>
      </c>
      <c r="AT144" s="157" t="s">
        <v>163</v>
      </c>
      <c r="AU144" s="157" t="s">
        <v>84</v>
      </c>
      <c r="AY144" s="13" t="s">
        <v>160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3" t="s">
        <v>82</v>
      </c>
      <c r="BK144" s="158">
        <f>ROUND(I144*H144,2)</f>
        <v>0</v>
      </c>
      <c r="BL144" s="13" t="s">
        <v>167</v>
      </c>
      <c r="BM144" s="157" t="s">
        <v>2312</v>
      </c>
    </row>
    <row r="145" spans="2:65" s="1" customFormat="1" ht="24.15" customHeight="1" x14ac:dyDescent="0.2">
      <c r="B145" s="28"/>
      <c r="C145" s="146" t="s">
        <v>167</v>
      </c>
      <c r="D145" s="146" t="s">
        <v>163</v>
      </c>
      <c r="E145" s="147" t="s">
        <v>279</v>
      </c>
      <c r="F145" s="148" t="s">
        <v>280</v>
      </c>
      <c r="G145" s="149" t="s">
        <v>218</v>
      </c>
      <c r="H145" s="150">
        <v>0.45</v>
      </c>
      <c r="I145" s="151"/>
      <c r="J145" s="152">
        <f>ROUND(I145*H145,2)</f>
        <v>0</v>
      </c>
      <c r="K145" s="153"/>
      <c r="L145" s="28"/>
      <c r="M145" s="154" t="s">
        <v>1</v>
      </c>
      <c r="N145" s="115" t="s">
        <v>40</v>
      </c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AR145" s="157" t="s">
        <v>167</v>
      </c>
      <c r="AT145" s="157" t="s">
        <v>163</v>
      </c>
      <c r="AU145" s="157" t="s">
        <v>84</v>
      </c>
      <c r="AY145" s="13" t="s">
        <v>160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3" t="s">
        <v>82</v>
      </c>
      <c r="BK145" s="158">
        <f>ROUND(I145*H145,2)</f>
        <v>0</v>
      </c>
      <c r="BL145" s="13" t="s">
        <v>167</v>
      </c>
      <c r="BM145" s="157" t="s">
        <v>2313</v>
      </c>
    </row>
    <row r="146" spans="2:65" s="1" customFormat="1" ht="24.15" customHeight="1" x14ac:dyDescent="0.2">
      <c r="B146" s="28"/>
      <c r="C146" s="146" t="s">
        <v>183</v>
      </c>
      <c r="D146" s="146" t="s">
        <v>163</v>
      </c>
      <c r="E146" s="147" t="s">
        <v>283</v>
      </c>
      <c r="F146" s="148" t="s">
        <v>284</v>
      </c>
      <c r="G146" s="149" t="s">
        <v>218</v>
      </c>
      <c r="H146" s="150">
        <v>13.05</v>
      </c>
      <c r="I146" s="151"/>
      <c r="J146" s="152">
        <f>ROUND(I146*H146,2)</f>
        <v>0</v>
      </c>
      <c r="K146" s="153"/>
      <c r="L146" s="28"/>
      <c r="M146" s="154" t="s">
        <v>1</v>
      </c>
      <c r="N146" s="115" t="s">
        <v>40</v>
      </c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AR146" s="157" t="s">
        <v>167</v>
      </c>
      <c r="AT146" s="157" t="s">
        <v>163</v>
      </c>
      <c r="AU146" s="157" t="s">
        <v>84</v>
      </c>
      <c r="AY146" s="13" t="s">
        <v>160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3" t="s">
        <v>82</v>
      </c>
      <c r="BK146" s="158">
        <f>ROUND(I146*H146,2)</f>
        <v>0</v>
      </c>
      <c r="BL146" s="13" t="s">
        <v>167</v>
      </c>
      <c r="BM146" s="157" t="s">
        <v>2314</v>
      </c>
    </row>
    <row r="147" spans="2:65" s="1" customFormat="1" ht="49" customHeight="1" x14ac:dyDescent="0.2">
      <c r="B147" s="28"/>
      <c r="C147" s="146" t="s">
        <v>178</v>
      </c>
      <c r="D147" s="146" t="s">
        <v>163</v>
      </c>
      <c r="E147" s="147" t="s">
        <v>300</v>
      </c>
      <c r="F147" s="148" t="s">
        <v>301</v>
      </c>
      <c r="G147" s="149" t="s">
        <v>218</v>
      </c>
      <c r="H147" s="150">
        <v>0.45</v>
      </c>
      <c r="I147" s="151"/>
      <c r="J147" s="152">
        <f>ROUND(I147*H147,2)</f>
        <v>0</v>
      </c>
      <c r="K147" s="153"/>
      <c r="L147" s="28"/>
      <c r="M147" s="154" t="s">
        <v>1</v>
      </c>
      <c r="N147" s="115" t="s">
        <v>40</v>
      </c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AR147" s="157" t="s">
        <v>167</v>
      </c>
      <c r="AT147" s="157" t="s">
        <v>163</v>
      </c>
      <c r="AU147" s="157" t="s">
        <v>84</v>
      </c>
      <c r="AY147" s="13" t="s">
        <v>160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3" t="s">
        <v>82</v>
      </c>
      <c r="BK147" s="158">
        <f>ROUND(I147*H147,2)</f>
        <v>0</v>
      </c>
      <c r="BL147" s="13" t="s">
        <v>167</v>
      </c>
      <c r="BM147" s="157" t="s">
        <v>2315</v>
      </c>
    </row>
    <row r="148" spans="2:65" s="11" customFormat="1" ht="22.75" customHeight="1" x14ac:dyDescent="0.25">
      <c r="B148" s="134"/>
      <c r="D148" s="135" t="s">
        <v>74</v>
      </c>
      <c r="E148" s="144" t="s">
        <v>307</v>
      </c>
      <c r="F148" s="144" t="s">
        <v>308</v>
      </c>
      <c r="I148" s="137"/>
      <c r="J148" s="145">
        <f>BK148</f>
        <v>0</v>
      </c>
      <c r="L148" s="134"/>
      <c r="M148" s="139"/>
      <c r="P148" s="140">
        <f>P149</f>
        <v>0</v>
      </c>
      <c r="R148" s="140">
        <f>R149</f>
        <v>0</v>
      </c>
      <c r="T148" s="141">
        <f>T149</f>
        <v>0</v>
      </c>
      <c r="AR148" s="135" t="s">
        <v>82</v>
      </c>
      <c r="AT148" s="142" t="s">
        <v>74</v>
      </c>
      <c r="AU148" s="142" t="s">
        <v>82</v>
      </c>
      <c r="AY148" s="135" t="s">
        <v>160</v>
      </c>
      <c r="BK148" s="143">
        <f>BK149</f>
        <v>0</v>
      </c>
    </row>
    <row r="149" spans="2:65" s="1" customFormat="1" ht="24.15" customHeight="1" x14ac:dyDescent="0.2">
      <c r="B149" s="28"/>
      <c r="C149" s="146" t="s">
        <v>190</v>
      </c>
      <c r="D149" s="146" t="s">
        <v>163</v>
      </c>
      <c r="E149" s="147" t="s">
        <v>2316</v>
      </c>
      <c r="F149" s="148" t="s">
        <v>2317</v>
      </c>
      <c r="G149" s="149" t="s">
        <v>218</v>
      </c>
      <c r="H149" s="150">
        <v>0.13100000000000001</v>
      </c>
      <c r="I149" s="151"/>
      <c r="J149" s="152">
        <f>ROUND(I149*H149,2)</f>
        <v>0</v>
      </c>
      <c r="K149" s="153"/>
      <c r="L149" s="28"/>
      <c r="M149" s="154" t="s">
        <v>1</v>
      </c>
      <c r="N149" s="115" t="s">
        <v>40</v>
      </c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AR149" s="157" t="s">
        <v>167</v>
      </c>
      <c r="AT149" s="157" t="s">
        <v>163</v>
      </c>
      <c r="AU149" s="157" t="s">
        <v>84</v>
      </c>
      <c r="AY149" s="13" t="s">
        <v>160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3" t="s">
        <v>82</v>
      </c>
      <c r="BK149" s="158">
        <f>ROUND(I149*H149,2)</f>
        <v>0</v>
      </c>
      <c r="BL149" s="13" t="s">
        <v>167</v>
      </c>
      <c r="BM149" s="157" t="s">
        <v>2318</v>
      </c>
    </row>
    <row r="150" spans="2:65" s="11" customFormat="1" ht="25.9" customHeight="1" x14ac:dyDescent="0.35">
      <c r="B150" s="134"/>
      <c r="D150" s="135" t="s">
        <v>74</v>
      </c>
      <c r="E150" s="136" t="s">
        <v>313</v>
      </c>
      <c r="F150" s="136" t="s">
        <v>314</v>
      </c>
      <c r="I150" s="137"/>
      <c r="J150" s="138">
        <f>BK150</f>
        <v>0</v>
      </c>
      <c r="L150" s="134"/>
      <c r="M150" s="139"/>
      <c r="P150" s="140">
        <f>P151+P155+P163+P168+P179</f>
        <v>0</v>
      </c>
      <c r="R150" s="140">
        <f>R151+R155+R163+R168+R179</f>
        <v>2.10073880748</v>
      </c>
      <c r="T150" s="141">
        <f>T151+T155+T163+T168+T179</f>
        <v>0</v>
      </c>
      <c r="AR150" s="135" t="s">
        <v>84</v>
      </c>
      <c r="AT150" s="142" t="s">
        <v>74</v>
      </c>
      <c r="AU150" s="142" t="s">
        <v>75</v>
      </c>
      <c r="AY150" s="135" t="s">
        <v>160</v>
      </c>
      <c r="BK150" s="143">
        <f>BK151+BK155+BK163+BK168+BK179</f>
        <v>0</v>
      </c>
    </row>
    <row r="151" spans="2:65" s="11" customFormat="1" ht="22.75" customHeight="1" x14ac:dyDescent="0.25">
      <c r="B151" s="134"/>
      <c r="D151" s="135" t="s">
        <v>74</v>
      </c>
      <c r="E151" s="144" t="s">
        <v>2319</v>
      </c>
      <c r="F151" s="144" t="s">
        <v>2320</v>
      </c>
      <c r="I151" s="137"/>
      <c r="J151" s="145">
        <f>BK151</f>
        <v>0</v>
      </c>
      <c r="L151" s="134"/>
      <c r="M151" s="139"/>
      <c r="P151" s="140">
        <f>SUM(P152:P154)</f>
        <v>0</v>
      </c>
      <c r="R151" s="140">
        <f>SUM(R152:R154)</f>
        <v>4.1329999999999999E-2</v>
      </c>
      <c r="T151" s="141">
        <f>SUM(T152:T154)</f>
        <v>0</v>
      </c>
      <c r="AR151" s="135" t="s">
        <v>84</v>
      </c>
      <c r="AT151" s="142" t="s">
        <v>74</v>
      </c>
      <c r="AU151" s="142" t="s">
        <v>82</v>
      </c>
      <c r="AY151" s="135" t="s">
        <v>160</v>
      </c>
      <c r="BK151" s="143">
        <f>SUM(BK152:BK154)</f>
        <v>0</v>
      </c>
    </row>
    <row r="152" spans="2:65" s="1" customFormat="1" ht="24.15" customHeight="1" x14ac:dyDescent="0.2">
      <c r="B152" s="28"/>
      <c r="C152" s="146" t="s">
        <v>194</v>
      </c>
      <c r="D152" s="146" t="s">
        <v>163</v>
      </c>
      <c r="E152" s="147" t="s">
        <v>2321</v>
      </c>
      <c r="F152" s="148" t="s">
        <v>2322</v>
      </c>
      <c r="G152" s="149" t="s">
        <v>223</v>
      </c>
      <c r="H152" s="150">
        <v>1</v>
      </c>
      <c r="I152" s="151"/>
      <c r="J152" s="152">
        <f>ROUND(I152*H152,2)</f>
        <v>0</v>
      </c>
      <c r="K152" s="153"/>
      <c r="L152" s="28"/>
      <c r="M152" s="154" t="s">
        <v>1</v>
      </c>
      <c r="N152" s="115" t="s">
        <v>40</v>
      </c>
      <c r="P152" s="155">
        <f>O152*H152</f>
        <v>0</v>
      </c>
      <c r="Q152" s="155">
        <v>4.1329999999999999E-2</v>
      </c>
      <c r="R152" s="155">
        <f>Q152*H152</f>
        <v>4.1329999999999999E-2</v>
      </c>
      <c r="S152" s="155">
        <v>0</v>
      </c>
      <c r="T152" s="156">
        <f>S152*H152</f>
        <v>0</v>
      </c>
      <c r="AR152" s="157" t="s">
        <v>229</v>
      </c>
      <c r="AT152" s="157" t="s">
        <v>163</v>
      </c>
      <c r="AU152" s="157" t="s">
        <v>84</v>
      </c>
      <c r="AY152" s="13" t="s">
        <v>160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3" t="s">
        <v>82</v>
      </c>
      <c r="BK152" s="158">
        <f>ROUND(I152*H152,2)</f>
        <v>0</v>
      </c>
      <c r="BL152" s="13" t="s">
        <v>229</v>
      </c>
      <c r="BM152" s="157" t="s">
        <v>2323</v>
      </c>
    </row>
    <row r="153" spans="2:65" s="1" customFormat="1" ht="21.75" customHeight="1" x14ac:dyDescent="0.2">
      <c r="B153" s="28"/>
      <c r="C153" s="146" t="s">
        <v>198</v>
      </c>
      <c r="D153" s="146" t="s">
        <v>163</v>
      </c>
      <c r="E153" s="147" t="s">
        <v>2324</v>
      </c>
      <c r="F153" s="148" t="s">
        <v>2325</v>
      </c>
      <c r="G153" s="149" t="s">
        <v>218</v>
      </c>
      <c r="H153" s="150">
        <v>4.1000000000000002E-2</v>
      </c>
      <c r="I153" s="151"/>
      <c r="J153" s="152">
        <f>ROUND(I153*H153,2)</f>
        <v>0</v>
      </c>
      <c r="K153" s="153"/>
      <c r="L153" s="28"/>
      <c r="M153" s="154" t="s">
        <v>1</v>
      </c>
      <c r="N153" s="115" t="s">
        <v>40</v>
      </c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AR153" s="157" t="s">
        <v>229</v>
      </c>
      <c r="AT153" s="157" t="s">
        <v>163</v>
      </c>
      <c r="AU153" s="157" t="s">
        <v>84</v>
      </c>
      <c r="AY153" s="13" t="s">
        <v>160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3" t="s">
        <v>82</v>
      </c>
      <c r="BK153" s="158">
        <f>ROUND(I153*H153,2)</f>
        <v>0</v>
      </c>
      <c r="BL153" s="13" t="s">
        <v>229</v>
      </c>
      <c r="BM153" s="157" t="s">
        <v>2326</v>
      </c>
    </row>
    <row r="154" spans="2:65" s="1" customFormat="1" ht="24.15" customHeight="1" x14ac:dyDescent="0.2">
      <c r="B154" s="28"/>
      <c r="C154" s="146" t="s">
        <v>202</v>
      </c>
      <c r="D154" s="146" t="s">
        <v>163</v>
      </c>
      <c r="E154" s="147" t="s">
        <v>2327</v>
      </c>
      <c r="F154" s="148" t="s">
        <v>2328</v>
      </c>
      <c r="G154" s="149" t="s">
        <v>218</v>
      </c>
      <c r="H154" s="150">
        <v>4.1000000000000002E-2</v>
      </c>
      <c r="I154" s="151"/>
      <c r="J154" s="152">
        <f>ROUND(I154*H154,2)</f>
        <v>0</v>
      </c>
      <c r="K154" s="153"/>
      <c r="L154" s="28"/>
      <c r="M154" s="154" t="s">
        <v>1</v>
      </c>
      <c r="N154" s="115" t="s">
        <v>40</v>
      </c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AR154" s="157" t="s">
        <v>229</v>
      </c>
      <c r="AT154" s="157" t="s">
        <v>163</v>
      </c>
      <c r="AU154" s="157" t="s">
        <v>84</v>
      </c>
      <c r="AY154" s="13" t="s">
        <v>160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3" t="s">
        <v>82</v>
      </c>
      <c r="BK154" s="158">
        <f>ROUND(I154*H154,2)</f>
        <v>0</v>
      </c>
      <c r="BL154" s="13" t="s">
        <v>229</v>
      </c>
      <c r="BM154" s="157" t="s">
        <v>2329</v>
      </c>
    </row>
    <row r="155" spans="2:65" s="11" customFormat="1" ht="22.75" customHeight="1" x14ac:dyDescent="0.25">
      <c r="B155" s="134"/>
      <c r="D155" s="135" t="s">
        <v>74</v>
      </c>
      <c r="E155" s="144" t="s">
        <v>2330</v>
      </c>
      <c r="F155" s="144" t="s">
        <v>2331</v>
      </c>
      <c r="I155" s="137"/>
      <c r="J155" s="145">
        <f>BK155</f>
        <v>0</v>
      </c>
      <c r="L155" s="134"/>
      <c r="M155" s="139"/>
      <c r="P155" s="140">
        <f>SUM(P156:P162)</f>
        <v>0</v>
      </c>
      <c r="R155" s="140">
        <f>SUM(R156:R162)</f>
        <v>0.55245598299999998</v>
      </c>
      <c r="T155" s="141">
        <f>SUM(T156:T162)</f>
        <v>0</v>
      </c>
      <c r="AR155" s="135" t="s">
        <v>84</v>
      </c>
      <c r="AT155" s="142" t="s">
        <v>74</v>
      </c>
      <c r="AU155" s="142" t="s">
        <v>82</v>
      </c>
      <c r="AY155" s="135" t="s">
        <v>160</v>
      </c>
      <c r="BK155" s="143">
        <f>SUM(BK156:BK162)</f>
        <v>0</v>
      </c>
    </row>
    <row r="156" spans="2:65" s="1" customFormat="1" ht="24.15" customHeight="1" x14ac:dyDescent="0.2">
      <c r="B156" s="28"/>
      <c r="C156" s="146" t="s">
        <v>206</v>
      </c>
      <c r="D156" s="146" t="s">
        <v>163</v>
      </c>
      <c r="E156" s="147" t="s">
        <v>2332</v>
      </c>
      <c r="F156" s="148" t="s">
        <v>2333</v>
      </c>
      <c r="G156" s="149" t="s">
        <v>223</v>
      </c>
      <c r="H156" s="150">
        <v>1</v>
      </c>
      <c r="I156" s="151"/>
      <c r="J156" s="152">
        <f t="shared" ref="J156:J162" si="5">ROUND(I156*H156,2)</f>
        <v>0</v>
      </c>
      <c r="K156" s="153"/>
      <c r="L156" s="28"/>
      <c r="M156" s="154" t="s">
        <v>1</v>
      </c>
      <c r="N156" s="115" t="s">
        <v>40</v>
      </c>
      <c r="P156" s="155">
        <f t="shared" ref="P156:P162" si="6">O156*H156</f>
        <v>0</v>
      </c>
      <c r="Q156" s="155">
        <v>6.9804477200000006E-2</v>
      </c>
      <c r="R156" s="155">
        <f t="shared" ref="R156:R162" si="7">Q156*H156</f>
        <v>6.9804477200000006E-2</v>
      </c>
      <c r="S156" s="155">
        <v>0</v>
      </c>
      <c r="T156" s="156">
        <f t="shared" ref="T156:T162" si="8">S156*H156</f>
        <v>0</v>
      </c>
      <c r="AR156" s="157" t="s">
        <v>229</v>
      </c>
      <c r="AT156" s="157" t="s">
        <v>163</v>
      </c>
      <c r="AU156" s="157" t="s">
        <v>84</v>
      </c>
      <c r="AY156" s="13" t="s">
        <v>160</v>
      </c>
      <c r="BE156" s="158">
        <f t="shared" ref="BE156:BE162" si="9">IF(N156="základní",J156,0)</f>
        <v>0</v>
      </c>
      <c r="BF156" s="158">
        <f t="shared" ref="BF156:BF162" si="10">IF(N156="snížená",J156,0)</f>
        <v>0</v>
      </c>
      <c r="BG156" s="158">
        <f t="shared" ref="BG156:BG162" si="11">IF(N156="zákl. přenesená",J156,0)</f>
        <v>0</v>
      </c>
      <c r="BH156" s="158">
        <f t="shared" ref="BH156:BH162" si="12">IF(N156="sníž. přenesená",J156,0)</f>
        <v>0</v>
      </c>
      <c r="BI156" s="158">
        <f t="shared" ref="BI156:BI162" si="13">IF(N156="nulová",J156,0)</f>
        <v>0</v>
      </c>
      <c r="BJ156" s="13" t="s">
        <v>82</v>
      </c>
      <c r="BK156" s="158">
        <f t="shared" ref="BK156:BK162" si="14">ROUND(I156*H156,2)</f>
        <v>0</v>
      </c>
      <c r="BL156" s="13" t="s">
        <v>229</v>
      </c>
      <c r="BM156" s="157" t="s">
        <v>2334</v>
      </c>
    </row>
    <row r="157" spans="2:65" s="1" customFormat="1" ht="37.75" customHeight="1" x14ac:dyDescent="0.2">
      <c r="B157" s="28"/>
      <c r="C157" s="146" t="s">
        <v>211</v>
      </c>
      <c r="D157" s="146" t="s">
        <v>163</v>
      </c>
      <c r="E157" s="147" t="s">
        <v>2335</v>
      </c>
      <c r="F157" s="148" t="s">
        <v>2336</v>
      </c>
      <c r="G157" s="149" t="s">
        <v>223</v>
      </c>
      <c r="H157" s="150">
        <v>0.4</v>
      </c>
      <c r="I157" s="151"/>
      <c r="J157" s="152">
        <f t="shared" si="5"/>
        <v>0</v>
      </c>
      <c r="K157" s="153"/>
      <c r="L157" s="28"/>
      <c r="M157" s="154" t="s">
        <v>1</v>
      </c>
      <c r="N157" s="115" t="s">
        <v>40</v>
      </c>
      <c r="P157" s="155">
        <f t="shared" si="6"/>
        <v>0</v>
      </c>
      <c r="Q157" s="155">
        <v>6.8287644999999999E-3</v>
      </c>
      <c r="R157" s="155">
        <f t="shared" si="7"/>
        <v>2.7315058000000002E-3</v>
      </c>
      <c r="S157" s="155">
        <v>0</v>
      </c>
      <c r="T157" s="156">
        <f t="shared" si="8"/>
        <v>0</v>
      </c>
      <c r="AR157" s="157" t="s">
        <v>229</v>
      </c>
      <c r="AT157" s="157" t="s">
        <v>163</v>
      </c>
      <c r="AU157" s="157" t="s">
        <v>84</v>
      </c>
      <c r="AY157" s="13" t="s">
        <v>160</v>
      </c>
      <c r="BE157" s="158">
        <f t="shared" si="9"/>
        <v>0</v>
      </c>
      <c r="BF157" s="158">
        <f t="shared" si="10"/>
        <v>0</v>
      </c>
      <c r="BG157" s="158">
        <f t="shared" si="11"/>
        <v>0</v>
      </c>
      <c r="BH157" s="158">
        <f t="shared" si="12"/>
        <v>0</v>
      </c>
      <c r="BI157" s="158">
        <f t="shared" si="13"/>
        <v>0</v>
      </c>
      <c r="BJ157" s="13" t="s">
        <v>82</v>
      </c>
      <c r="BK157" s="158">
        <f t="shared" si="14"/>
        <v>0</v>
      </c>
      <c r="BL157" s="13" t="s">
        <v>229</v>
      </c>
      <c r="BM157" s="157" t="s">
        <v>2337</v>
      </c>
    </row>
    <row r="158" spans="2:65" s="1" customFormat="1" ht="24.15" customHeight="1" x14ac:dyDescent="0.2">
      <c r="B158" s="28"/>
      <c r="C158" s="146" t="s">
        <v>215</v>
      </c>
      <c r="D158" s="146" t="s">
        <v>163</v>
      </c>
      <c r="E158" s="147" t="s">
        <v>2338</v>
      </c>
      <c r="F158" s="148" t="s">
        <v>2339</v>
      </c>
      <c r="G158" s="149" t="s">
        <v>223</v>
      </c>
      <c r="H158" s="150">
        <v>1</v>
      </c>
      <c r="I158" s="151"/>
      <c r="J158" s="152">
        <f t="shared" si="5"/>
        <v>0</v>
      </c>
      <c r="K158" s="153"/>
      <c r="L158" s="28"/>
      <c r="M158" s="154" t="s">
        <v>1</v>
      </c>
      <c r="N158" s="115" t="s">
        <v>40</v>
      </c>
      <c r="P158" s="155">
        <f t="shared" si="6"/>
        <v>0</v>
      </c>
      <c r="Q158" s="155">
        <v>0.19120000000000001</v>
      </c>
      <c r="R158" s="155">
        <f t="shared" si="7"/>
        <v>0.19120000000000001</v>
      </c>
      <c r="S158" s="155">
        <v>0</v>
      </c>
      <c r="T158" s="156">
        <f t="shared" si="8"/>
        <v>0</v>
      </c>
      <c r="AR158" s="157" t="s">
        <v>229</v>
      </c>
      <c r="AT158" s="157" t="s">
        <v>163</v>
      </c>
      <c r="AU158" s="157" t="s">
        <v>84</v>
      </c>
      <c r="AY158" s="13" t="s">
        <v>160</v>
      </c>
      <c r="BE158" s="158">
        <f t="shared" si="9"/>
        <v>0</v>
      </c>
      <c r="BF158" s="158">
        <f t="shared" si="10"/>
        <v>0</v>
      </c>
      <c r="BG158" s="158">
        <f t="shared" si="11"/>
        <v>0</v>
      </c>
      <c r="BH158" s="158">
        <f t="shared" si="12"/>
        <v>0</v>
      </c>
      <c r="BI158" s="158">
        <f t="shared" si="13"/>
        <v>0</v>
      </c>
      <c r="BJ158" s="13" t="s">
        <v>82</v>
      </c>
      <c r="BK158" s="158">
        <f t="shared" si="14"/>
        <v>0</v>
      </c>
      <c r="BL158" s="13" t="s">
        <v>229</v>
      </c>
      <c r="BM158" s="157" t="s">
        <v>2340</v>
      </c>
    </row>
    <row r="159" spans="2:65" s="1" customFormat="1" ht="16.5" customHeight="1" x14ac:dyDescent="0.2">
      <c r="B159" s="28"/>
      <c r="C159" s="146" t="s">
        <v>220</v>
      </c>
      <c r="D159" s="146" t="s">
        <v>163</v>
      </c>
      <c r="E159" s="147" t="s">
        <v>2341</v>
      </c>
      <c r="F159" s="148" t="s">
        <v>2342</v>
      </c>
      <c r="G159" s="149" t="s">
        <v>223</v>
      </c>
      <c r="H159" s="150">
        <v>1</v>
      </c>
      <c r="I159" s="151"/>
      <c r="J159" s="152">
        <f t="shared" si="5"/>
        <v>0</v>
      </c>
      <c r="K159" s="153"/>
      <c r="L159" s="28"/>
      <c r="M159" s="154" t="s">
        <v>1</v>
      </c>
      <c r="N159" s="115" t="s">
        <v>40</v>
      </c>
      <c r="P159" s="155">
        <f t="shared" si="6"/>
        <v>0</v>
      </c>
      <c r="Q159" s="155">
        <v>0.26072000000000001</v>
      </c>
      <c r="R159" s="155">
        <f t="shared" si="7"/>
        <v>0.26072000000000001</v>
      </c>
      <c r="S159" s="155">
        <v>0</v>
      </c>
      <c r="T159" s="156">
        <f t="shared" si="8"/>
        <v>0</v>
      </c>
      <c r="AR159" s="157" t="s">
        <v>229</v>
      </c>
      <c r="AT159" s="157" t="s">
        <v>163</v>
      </c>
      <c r="AU159" s="157" t="s">
        <v>84</v>
      </c>
      <c r="AY159" s="13" t="s">
        <v>160</v>
      </c>
      <c r="BE159" s="158">
        <f t="shared" si="9"/>
        <v>0</v>
      </c>
      <c r="BF159" s="158">
        <f t="shared" si="10"/>
        <v>0</v>
      </c>
      <c r="BG159" s="158">
        <f t="shared" si="11"/>
        <v>0</v>
      </c>
      <c r="BH159" s="158">
        <f t="shared" si="12"/>
        <v>0</v>
      </c>
      <c r="BI159" s="158">
        <f t="shared" si="13"/>
        <v>0</v>
      </c>
      <c r="BJ159" s="13" t="s">
        <v>82</v>
      </c>
      <c r="BK159" s="158">
        <f t="shared" si="14"/>
        <v>0</v>
      </c>
      <c r="BL159" s="13" t="s">
        <v>229</v>
      </c>
      <c r="BM159" s="157" t="s">
        <v>2343</v>
      </c>
    </row>
    <row r="160" spans="2:65" s="1" customFormat="1" ht="21.75" customHeight="1" x14ac:dyDescent="0.2">
      <c r="B160" s="28"/>
      <c r="C160" s="146" t="s">
        <v>8</v>
      </c>
      <c r="D160" s="146" t="s">
        <v>163</v>
      </c>
      <c r="E160" s="147" t="s">
        <v>2344</v>
      </c>
      <c r="F160" s="148" t="s">
        <v>2345</v>
      </c>
      <c r="G160" s="149" t="s">
        <v>223</v>
      </c>
      <c r="H160" s="150">
        <v>1</v>
      </c>
      <c r="I160" s="151"/>
      <c r="J160" s="152">
        <f t="shared" si="5"/>
        <v>0</v>
      </c>
      <c r="K160" s="153"/>
      <c r="L160" s="28"/>
      <c r="M160" s="154" t="s">
        <v>1</v>
      </c>
      <c r="N160" s="115" t="s">
        <v>40</v>
      </c>
      <c r="P160" s="155">
        <f t="shared" si="6"/>
        <v>0</v>
      </c>
      <c r="Q160" s="155">
        <v>2.8000000000000001E-2</v>
      </c>
      <c r="R160" s="155">
        <f t="shared" si="7"/>
        <v>2.8000000000000001E-2</v>
      </c>
      <c r="S160" s="155">
        <v>0</v>
      </c>
      <c r="T160" s="156">
        <f t="shared" si="8"/>
        <v>0</v>
      </c>
      <c r="AR160" s="157" t="s">
        <v>229</v>
      </c>
      <c r="AT160" s="157" t="s">
        <v>163</v>
      </c>
      <c r="AU160" s="157" t="s">
        <v>84</v>
      </c>
      <c r="AY160" s="13" t="s">
        <v>160</v>
      </c>
      <c r="BE160" s="158">
        <f t="shared" si="9"/>
        <v>0</v>
      </c>
      <c r="BF160" s="158">
        <f t="shared" si="10"/>
        <v>0</v>
      </c>
      <c r="BG160" s="158">
        <f t="shared" si="11"/>
        <v>0</v>
      </c>
      <c r="BH160" s="158">
        <f t="shared" si="12"/>
        <v>0</v>
      </c>
      <c r="BI160" s="158">
        <f t="shared" si="13"/>
        <v>0</v>
      </c>
      <c r="BJ160" s="13" t="s">
        <v>82</v>
      </c>
      <c r="BK160" s="158">
        <f t="shared" si="14"/>
        <v>0</v>
      </c>
      <c r="BL160" s="13" t="s">
        <v>229</v>
      </c>
      <c r="BM160" s="157" t="s">
        <v>2346</v>
      </c>
    </row>
    <row r="161" spans="2:65" s="1" customFormat="1" ht="24.15" customHeight="1" x14ac:dyDescent="0.2">
      <c r="B161" s="28"/>
      <c r="C161" s="146" t="s">
        <v>229</v>
      </c>
      <c r="D161" s="146" t="s">
        <v>163</v>
      </c>
      <c r="E161" s="147" t="s">
        <v>2347</v>
      </c>
      <c r="F161" s="148" t="s">
        <v>2348</v>
      </c>
      <c r="G161" s="149" t="s">
        <v>218</v>
      </c>
      <c r="H161" s="150">
        <v>0.55200000000000005</v>
      </c>
      <c r="I161" s="151"/>
      <c r="J161" s="152">
        <f t="shared" si="5"/>
        <v>0</v>
      </c>
      <c r="K161" s="153"/>
      <c r="L161" s="28"/>
      <c r="M161" s="154" t="s">
        <v>1</v>
      </c>
      <c r="N161" s="115" t="s">
        <v>40</v>
      </c>
      <c r="P161" s="155">
        <f t="shared" si="6"/>
        <v>0</v>
      </c>
      <c r="Q161" s="155">
        <v>0</v>
      </c>
      <c r="R161" s="155">
        <f t="shared" si="7"/>
        <v>0</v>
      </c>
      <c r="S161" s="155">
        <v>0</v>
      </c>
      <c r="T161" s="156">
        <f t="shared" si="8"/>
        <v>0</v>
      </c>
      <c r="AR161" s="157" t="s">
        <v>229</v>
      </c>
      <c r="AT161" s="157" t="s">
        <v>163</v>
      </c>
      <c r="AU161" s="157" t="s">
        <v>84</v>
      </c>
      <c r="AY161" s="13" t="s">
        <v>160</v>
      </c>
      <c r="BE161" s="158">
        <f t="shared" si="9"/>
        <v>0</v>
      </c>
      <c r="BF161" s="158">
        <f t="shared" si="10"/>
        <v>0</v>
      </c>
      <c r="BG161" s="158">
        <f t="shared" si="11"/>
        <v>0</v>
      </c>
      <c r="BH161" s="158">
        <f t="shared" si="12"/>
        <v>0</v>
      </c>
      <c r="BI161" s="158">
        <f t="shared" si="13"/>
        <v>0</v>
      </c>
      <c r="BJ161" s="13" t="s">
        <v>82</v>
      </c>
      <c r="BK161" s="158">
        <f t="shared" si="14"/>
        <v>0</v>
      </c>
      <c r="BL161" s="13" t="s">
        <v>229</v>
      </c>
      <c r="BM161" s="157" t="s">
        <v>2349</v>
      </c>
    </row>
    <row r="162" spans="2:65" s="1" customFormat="1" ht="24.15" customHeight="1" x14ac:dyDescent="0.2">
      <c r="B162" s="28"/>
      <c r="C162" s="146" t="s">
        <v>233</v>
      </c>
      <c r="D162" s="146" t="s">
        <v>163</v>
      </c>
      <c r="E162" s="147" t="s">
        <v>2350</v>
      </c>
      <c r="F162" s="148" t="s">
        <v>2351</v>
      </c>
      <c r="G162" s="149" t="s">
        <v>218</v>
      </c>
      <c r="H162" s="150">
        <v>0.55200000000000005</v>
      </c>
      <c r="I162" s="151"/>
      <c r="J162" s="152">
        <f t="shared" si="5"/>
        <v>0</v>
      </c>
      <c r="K162" s="153"/>
      <c r="L162" s="28"/>
      <c r="M162" s="154" t="s">
        <v>1</v>
      </c>
      <c r="N162" s="115" t="s">
        <v>40</v>
      </c>
      <c r="P162" s="155">
        <f t="shared" si="6"/>
        <v>0</v>
      </c>
      <c r="Q162" s="155">
        <v>0</v>
      </c>
      <c r="R162" s="155">
        <f t="shared" si="7"/>
        <v>0</v>
      </c>
      <c r="S162" s="155">
        <v>0</v>
      </c>
      <c r="T162" s="156">
        <f t="shared" si="8"/>
        <v>0</v>
      </c>
      <c r="AR162" s="157" t="s">
        <v>229</v>
      </c>
      <c r="AT162" s="157" t="s">
        <v>163</v>
      </c>
      <c r="AU162" s="157" t="s">
        <v>84</v>
      </c>
      <c r="AY162" s="13" t="s">
        <v>160</v>
      </c>
      <c r="BE162" s="158">
        <f t="shared" si="9"/>
        <v>0</v>
      </c>
      <c r="BF162" s="158">
        <f t="shared" si="10"/>
        <v>0</v>
      </c>
      <c r="BG162" s="158">
        <f t="shared" si="11"/>
        <v>0</v>
      </c>
      <c r="BH162" s="158">
        <f t="shared" si="12"/>
        <v>0</v>
      </c>
      <c r="BI162" s="158">
        <f t="shared" si="13"/>
        <v>0</v>
      </c>
      <c r="BJ162" s="13" t="s">
        <v>82</v>
      </c>
      <c r="BK162" s="158">
        <f t="shared" si="14"/>
        <v>0</v>
      </c>
      <c r="BL162" s="13" t="s">
        <v>229</v>
      </c>
      <c r="BM162" s="157" t="s">
        <v>2352</v>
      </c>
    </row>
    <row r="163" spans="2:65" s="11" customFormat="1" ht="22.75" customHeight="1" x14ac:dyDescent="0.25">
      <c r="B163" s="134"/>
      <c r="D163" s="135" t="s">
        <v>74</v>
      </c>
      <c r="E163" s="144" t="s">
        <v>2353</v>
      </c>
      <c r="F163" s="144" t="s">
        <v>2354</v>
      </c>
      <c r="I163" s="137"/>
      <c r="J163" s="145">
        <f>BK163</f>
        <v>0</v>
      </c>
      <c r="L163" s="134"/>
      <c r="M163" s="139"/>
      <c r="P163" s="140">
        <f>SUM(P164:P167)</f>
        <v>0</v>
      </c>
      <c r="R163" s="140">
        <f>SUM(R164:R167)</f>
        <v>0.43318408847999995</v>
      </c>
      <c r="T163" s="141">
        <f>SUM(T164:T167)</f>
        <v>0</v>
      </c>
      <c r="AR163" s="135" t="s">
        <v>84</v>
      </c>
      <c r="AT163" s="142" t="s">
        <v>74</v>
      </c>
      <c r="AU163" s="142" t="s">
        <v>82</v>
      </c>
      <c r="AY163" s="135" t="s">
        <v>160</v>
      </c>
      <c r="BK163" s="143">
        <f>SUM(BK164:BK167)</f>
        <v>0</v>
      </c>
    </row>
    <row r="164" spans="2:65" s="1" customFormat="1" ht="24.15" customHeight="1" x14ac:dyDescent="0.2">
      <c r="B164" s="28"/>
      <c r="C164" s="146" t="s">
        <v>237</v>
      </c>
      <c r="D164" s="146" t="s">
        <v>163</v>
      </c>
      <c r="E164" s="147" t="s">
        <v>2355</v>
      </c>
      <c r="F164" s="148" t="s">
        <v>2356</v>
      </c>
      <c r="G164" s="149" t="s">
        <v>492</v>
      </c>
      <c r="H164" s="150">
        <v>445.15199999999999</v>
      </c>
      <c r="I164" s="151"/>
      <c r="J164" s="152">
        <f>ROUND(I164*H164,2)</f>
        <v>0</v>
      </c>
      <c r="K164" s="153"/>
      <c r="L164" s="28"/>
      <c r="M164" s="154" t="s">
        <v>1</v>
      </c>
      <c r="N164" s="115" t="s">
        <v>40</v>
      </c>
      <c r="P164" s="155">
        <f>O164*H164</f>
        <v>0</v>
      </c>
      <c r="Q164" s="155">
        <v>7.3233499999999997E-4</v>
      </c>
      <c r="R164" s="155">
        <f>Q164*H164</f>
        <v>0.32600038991999997</v>
      </c>
      <c r="S164" s="155">
        <v>0</v>
      </c>
      <c r="T164" s="156">
        <f>S164*H164</f>
        <v>0</v>
      </c>
      <c r="AR164" s="157" t="s">
        <v>229</v>
      </c>
      <c r="AT164" s="157" t="s">
        <v>163</v>
      </c>
      <c r="AU164" s="157" t="s">
        <v>84</v>
      </c>
      <c r="AY164" s="13" t="s">
        <v>160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3" t="s">
        <v>82</v>
      </c>
      <c r="BK164" s="158">
        <f>ROUND(I164*H164,2)</f>
        <v>0</v>
      </c>
      <c r="BL164" s="13" t="s">
        <v>229</v>
      </c>
      <c r="BM164" s="157" t="s">
        <v>2357</v>
      </c>
    </row>
    <row r="165" spans="2:65" s="1" customFormat="1" ht="16.5" customHeight="1" x14ac:dyDescent="0.2">
      <c r="B165" s="28"/>
      <c r="C165" s="146" t="s">
        <v>241</v>
      </c>
      <c r="D165" s="146" t="s">
        <v>163</v>
      </c>
      <c r="E165" s="147" t="s">
        <v>2358</v>
      </c>
      <c r="F165" s="148" t="s">
        <v>2359</v>
      </c>
      <c r="G165" s="149" t="s">
        <v>492</v>
      </c>
      <c r="H165" s="150">
        <v>445.15199999999999</v>
      </c>
      <c r="I165" s="151"/>
      <c r="J165" s="152">
        <f>ROUND(I165*H165,2)</f>
        <v>0</v>
      </c>
      <c r="K165" s="153"/>
      <c r="L165" s="28"/>
      <c r="M165" s="154" t="s">
        <v>1</v>
      </c>
      <c r="N165" s="115" t="s">
        <v>40</v>
      </c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AR165" s="157" t="s">
        <v>229</v>
      </c>
      <c r="AT165" s="157" t="s">
        <v>163</v>
      </c>
      <c r="AU165" s="157" t="s">
        <v>84</v>
      </c>
      <c r="AY165" s="13" t="s">
        <v>160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3" t="s">
        <v>82</v>
      </c>
      <c r="BK165" s="158">
        <f>ROUND(I165*H165,2)</f>
        <v>0</v>
      </c>
      <c r="BL165" s="13" t="s">
        <v>229</v>
      </c>
      <c r="BM165" s="157" t="s">
        <v>2360</v>
      </c>
    </row>
    <row r="166" spans="2:65" s="1" customFormat="1" ht="33" customHeight="1" x14ac:dyDescent="0.2">
      <c r="B166" s="28"/>
      <c r="C166" s="146" t="s">
        <v>245</v>
      </c>
      <c r="D166" s="146" t="s">
        <v>163</v>
      </c>
      <c r="E166" s="147" t="s">
        <v>2361</v>
      </c>
      <c r="F166" s="148" t="s">
        <v>2362</v>
      </c>
      <c r="G166" s="149" t="s">
        <v>492</v>
      </c>
      <c r="H166" s="150">
        <v>445.15199999999999</v>
      </c>
      <c r="I166" s="151"/>
      <c r="J166" s="152">
        <f>ROUND(I166*H166,2)</f>
        <v>0</v>
      </c>
      <c r="K166" s="153"/>
      <c r="L166" s="28"/>
      <c r="M166" s="154" t="s">
        <v>1</v>
      </c>
      <c r="N166" s="115" t="s">
        <v>40</v>
      </c>
      <c r="P166" s="155">
        <f>O166*H166</f>
        <v>0</v>
      </c>
      <c r="Q166" s="155">
        <v>2.4078000000000001E-4</v>
      </c>
      <c r="R166" s="155">
        <f>Q166*H166</f>
        <v>0.10718369856</v>
      </c>
      <c r="S166" s="155">
        <v>0</v>
      </c>
      <c r="T166" s="156">
        <f>S166*H166</f>
        <v>0</v>
      </c>
      <c r="AR166" s="157" t="s">
        <v>229</v>
      </c>
      <c r="AT166" s="157" t="s">
        <v>163</v>
      </c>
      <c r="AU166" s="157" t="s">
        <v>84</v>
      </c>
      <c r="AY166" s="13" t="s">
        <v>160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3" t="s">
        <v>82</v>
      </c>
      <c r="BK166" s="158">
        <f>ROUND(I166*H166,2)</f>
        <v>0</v>
      </c>
      <c r="BL166" s="13" t="s">
        <v>229</v>
      </c>
      <c r="BM166" s="157" t="s">
        <v>2363</v>
      </c>
    </row>
    <row r="167" spans="2:65" s="1" customFormat="1" ht="24.15" customHeight="1" x14ac:dyDescent="0.2">
      <c r="B167" s="28"/>
      <c r="C167" s="146" t="s">
        <v>7</v>
      </c>
      <c r="D167" s="146" t="s">
        <v>163</v>
      </c>
      <c r="E167" s="147" t="s">
        <v>2364</v>
      </c>
      <c r="F167" s="148" t="s">
        <v>2365</v>
      </c>
      <c r="G167" s="149" t="s">
        <v>218</v>
      </c>
      <c r="H167" s="150">
        <v>0.433</v>
      </c>
      <c r="I167" s="151"/>
      <c r="J167" s="152">
        <f>ROUND(I167*H167,2)</f>
        <v>0</v>
      </c>
      <c r="K167" s="153"/>
      <c r="L167" s="28"/>
      <c r="M167" s="154" t="s">
        <v>1</v>
      </c>
      <c r="N167" s="115" t="s">
        <v>40</v>
      </c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AR167" s="157" t="s">
        <v>229</v>
      </c>
      <c r="AT167" s="157" t="s">
        <v>163</v>
      </c>
      <c r="AU167" s="157" t="s">
        <v>84</v>
      </c>
      <c r="AY167" s="13" t="s">
        <v>160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3" t="s">
        <v>82</v>
      </c>
      <c r="BK167" s="158">
        <f>ROUND(I167*H167,2)</f>
        <v>0</v>
      </c>
      <c r="BL167" s="13" t="s">
        <v>229</v>
      </c>
      <c r="BM167" s="157" t="s">
        <v>2366</v>
      </c>
    </row>
    <row r="168" spans="2:65" s="11" customFormat="1" ht="22.75" customHeight="1" x14ac:dyDescent="0.25">
      <c r="B168" s="134"/>
      <c r="D168" s="135" t="s">
        <v>74</v>
      </c>
      <c r="E168" s="144" t="s">
        <v>2367</v>
      </c>
      <c r="F168" s="144" t="s">
        <v>2368</v>
      </c>
      <c r="I168" s="137"/>
      <c r="J168" s="145">
        <f>BK168</f>
        <v>0</v>
      </c>
      <c r="L168" s="134"/>
      <c r="M168" s="139"/>
      <c r="P168" s="140">
        <f>SUM(P169:P178)</f>
        <v>0</v>
      </c>
      <c r="R168" s="140">
        <f>SUM(R169:R178)</f>
        <v>2.5948735999999993E-2</v>
      </c>
      <c r="T168" s="141">
        <f>SUM(T169:T178)</f>
        <v>0</v>
      </c>
      <c r="AR168" s="135" t="s">
        <v>84</v>
      </c>
      <c r="AT168" s="142" t="s">
        <v>74</v>
      </c>
      <c r="AU168" s="142" t="s">
        <v>82</v>
      </c>
      <c r="AY168" s="135" t="s">
        <v>160</v>
      </c>
      <c r="BK168" s="143">
        <f>SUM(BK169:BK178)</f>
        <v>0</v>
      </c>
    </row>
    <row r="169" spans="2:65" s="1" customFormat="1" ht="24.15" customHeight="1" x14ac:dyDescent="0.2">
      <c r="B169" s="28"/>
      <c r="C169" s="146" t="s">
        <v>252</v>
      </c>
      <c r="D169" s="146" t="s">
        <v>163</v>
      </c>
      <c r="E169" s="147" t="s">
        <v>2369</v>
      </c>
      <c r="F169" s="148" t="s">
        <v>2370</v>
      </c>
      <c r="G169" s="149" t="s">
        <v>166</v>
      </c>
      <c r="H169" s="150">
        <v>5</v>
      </c>
      <c r="I169" s="151"/>
      <c r="J169" s="152">
        <f t="shared" ref="J169:J178" si="15">ROUND(I169*H169,2)</f>
        <v>0</v>
      </c>
      <c r="K169" s="153"/>
      <c r="L169" s="28"/>
      <c r="M169" s="154" t="s">
        <v>1</v>
      </c>
      <c r="N169" s="115" t="s">
        <v>40</v>
      </c>
      <c r="P169" s="155">
        <f t="shared" ref="P169:P178" si="16">O169*H169</f>
        <v>0</v>
      </c>
      <c r="Q169" s="155">
        <v>2.3125399999999999E-4</v>
      </c>
      <c r="R169" s="155">
        <f t="shared" ref="R169:R178" si="17">Q169*H169</f>
        <v>1.15627E-3</v>
      </c>
      <c r="S169" s="155">
        <v>0</v>
      </c>
      <c r="T169" s="156">
        <f t="shared" ref="T169:T178" si="18">S169*H169</f>
        <v>0</v>
      </c>
      <c r="AR169" s="157" t="s">
        <v>229</v>
      </c>
      <c r="AT169" s="157" t="s">
        <v>163</v>
      </c>
      <c r="AU169" s="157" t="s">
        <v>84</v>
      </c>
      <c r="AY169" s="13" t="s">
        <v>160</v>
      </c>
      <c r="BE169" s="158">
        <f t="shared" ref="BE169:BE178" si="19">IF(N169="základní",J169,0)</f>
        <v>0</v>
      </c>
      <c r="BF169" s="158">
        <f t="shared" ref="BF169:BF178" si="20">IF(N169="snížená",J169,0)</f>
        <v>0</v>
      </c>
      <c r="BG169" s="158">
        <f t="shared" ref="BG169:BG178" si="21">IF(N169="zákl. přenesená",J169,0)</f>
        <v>0</v>
      </c>
      <c r="BH169" s="158">
        <f t="shared" ref="BH169:BH178" si="22">IF(N169="sníž. přenesená",J169,0)</f>
        <v>0</v>
      </c>
      <c r="BI169" s="158">
        <f t="shared" ref="BI169:BI178" si="23">IF(N169="nulová",J169,0)</f>
        <v>0</v>
      </c>
      <c r="BJ169" s="13" t="s">
        <v>82</v>
      </c>
      <c r="BK169" s="158">
        <f t="shared" ref="BK169:BK178" si="24">ROUND(I169*H169,2)</f>
        <v>0</v>
      </c>
      <c r="BL169" s="13" t="s">
        <v>229</v>
      </c>
      <c r="BM169" s="157" t="s">
        <v>2371</v>
      </c>
    </row>
    <row r="170" spans="2:65" s="1" customFormat="1" ht="24.15" customHeight="1" x14ac:dyDescent="0.2">
      <c r="B170" s="28"/>
      <c r="C170" s="146" t="s">
        <v>256</v>
      </c>
      <c r="D170" s="146" t="s">
        <v>163</v>
      </c>
      <c r="E170" s="147" t="s">
        <v>2372</v>
      </c>
      <c r="F170" s="148" t="s">
        <v>2373</v>
      </c>
      <c r="G170" s="149" t="s">
        <v>166</v>
      </c>
      <c r="H170" s="150">
        <v>2</v>
      </c>
      <c r="I170" s="151"/>
      <c r="J170" s="152">
        <f t="shared" si="15"/>
        <v>0</v>
      </c>
      <c r="K170" s="153"/>
      <c r="L170" s="28"/>
      <c r="M170" s="154" t="s">
        <v>1</v>
      </c>
      <c r="N170" s="115" t="s">
        <v>40</v>
      </c>
      <c r="P170" s="155">
        <f t="shared" si="16"/>
        <v>0</v>
      </c>
      <c r="Q170" s="155">
        <v>9.7000000000000005E-4</v>
      </c>
      <c r="R170" s="155">
        <f t="shared" si="17"/>
        <v>1.9400000000000001E-3</v>
      </c>
      <c r="S170" s="155">
        <v>0</v>
      </c>
      <c r="T170" s="156">
        <f t="shared" si="18"/>
        <v>0</v>
      </c>
      <c r="AR170" s="157" t="s">
        <v>229</v>
      </c>
      <c r="AT170" s="157" t="s">
        <v>163</v>
      </c>
      <c r="AU170" s="157" t="s">
        <v>84</v>
      </c>
      <c r="AY170" s="13" t="s">
        <v>160</v>
      </c>
      <c r="BE170" s="158">
        <f t="shared" si="19"/>
        <v>0</v>
      </c>
      <c r="BF170" s="158">
        <f t="shared" si="20"/>
        <v>0</v>
      </c>
      <c r="BG170" s="158">
        <f t="shared" si="21"/>
        <v>0</v>
      </c>
      <c r="BH170" s="158">
        <f t="shared" si="22"/>
        <v>0</v>
      </c>
      <c r="BI170" s="158">
        <f t="shared" si="23"/>
        <v>0</v>
      </c>
      <c r="BJ170" s="13" t="s">
        <v>82</v>
      </c>
      <c r="BK170" s="158">
        <f t="shared" si="24"/>
        <v>0</v>
      </c>
      <c r="BL170" s="13" t="s">
        <v>229</v>
      </c>
      <c r="BM170" s="157" t="s">
        <v>2374</v>
      </c>
    </row>
    <row r="171" spans="2:65" s="1" customFormat="1" ht="24.15" customHeight="1" x14ac:dyDescent="0.2">
      <c r="B171" s="28"/>
      <c r="C171" s="146" t="s">
        <v>260</v>
      </c>
      <c r="D171" s="146" t="s">
        <v>163</v>
      </c>
      <c r="E171" s="147" t="s">
        <v>2375</v>
      </c>
      <c r="F171" s="148" t="s">
        <v>2376</v>
      </c>
      <c r="G171" s="149" t="s">
        <v>166</v>
      </c>
      <c r="H171" s="150">
        <v>36</v>
      </c>
      <c r="I171" s="151"/>
      <c r="J171" s="152">
        <f t="shared" si="15"/>
        <v>0</v>
      </c>
      <c r="K171" s="153"/>
      <c r="L171" s="28"/>
      <c r="M171" s="154" t="s">
        <v>1</v>
      </c>
      <c r="N171" s="115" t="s">
        <v>40</v>
      </c>
      <c r="P171" s="155">
        <f t="shared" si="16"/>
        <v>0</v>
      </c>
      <c r="Q171" s="155">
        <v>1.3999999999999999E-4</v>
      </c>
      <c r="R171" s="155">
        <f t="shared" si="17"/>
        <v>5.0399999999999993E-3</v>
      </c>
      <c r="S171" s="155">
        <v>0</v>
      </c>
      <c r="T171" s="156">
        <f t="shared" si="18"/>
        <v>0</v>
      </c>
      <c r="AR171" s="157" t="s">
        <v>229</v>
      </c>
      <c r="AT171" s="157" t="s">
        <v>163</v>
      </c>
      <c r="AU171" s="157" t="s">
        <v>84</v>
      </c>
      <c r="AY171" s="13" t="s">
        <v>160</v>
      </c>
      <c r="BE171" s="158">
        <f t="shared" si="19"/>
        <v>0</v>
      </c>
      <c r="BF171" s="158">
        <f t="shared" si="20"/>
        <v>0</v>
      </c>
      <c r="BG171" s="158">
        <f t="shared" si="21"/>
        <v>0</v>
      </c>
      <c r="BH171" s="158">
        <f t="shared" si="22"/>
        <v>0</v>
      </c>
      <c r="BI171" s="158">
        <f t="shared" si="23"/>
        <v>0</v>
      </c>
      <c r="BJ171" s="13" t="s">
        <v>82</v>
      </c>
      <c r="BK171" s="158">
        <f t="shared" si="24"/>
        <v>0</v>
      </c>
      <c r="BL171" s="13" t="s">
        <v>229</v>
      </c>
      <c r="BM171" s="157" t="s">
        <v>2377</v>
      </c>
    </row>
    <row r="172" spans="2:65" s="1" customFormat="1" ht="21.75" customHeight="1" x14ac:dyDescent="0.2">
      <c r="B172" s="28"/>
      <c r="C172" s="146" t="s">
        <v>264</v>
      </c>
      <c r="D172" s="146" t="s">
        <v>163</v>
      </c>
      <c r="E172" s="147" t="s">
        <v>2378</v>
      </c>
      <c r="F172" s="148" t="s">
        <v>2379</v>
      </c>
      <c r="G172" s="149" t="s">
        <v>166</v>
      </c>
      <c r="H172" s="150">
        <v>5</v>
      </c>
      <c r="I172" s="151"/>
      <c r="J172" s="152">
        <f t="shared" si="15"/>
        <v>0</v>
      </c>
      <c r="K172" s="153"/>
      <c r="L172" s="28"/>
      <c r="M172" s="154" t="s">
        <v>1</v>
      </c>
      <c r="N172" s="115" t="s">
        <v>40</v>
      </c>
      <c r="P172" s="155">
        <f t="shared" si="16"/>
        <v>0</v>
      </c>
      <c r="Q172" s="155">
        <v>1.7956999999999999E-4</v>
      </c>
      <c r="R172" s="155">
        <f t="shared" si="17"/>
        <v>8.9784999999999995E-4</v>
      </c>
      <c r="S172" s="155">
        <v>0</v>
      </c>
      <c r="T172" s="156">
        <f t="shared" si="18"/>
        <v>0</v>
      </c>
      <c r="AR172" s="157" t="s">
        <v>229</v>
      </c>
      <c r="AT172" s="157" t="s">
        <v>163</v>
      </c>
      <c r="AU172" s="157" t="s">
        <v>84</v>
      </c>
      <c r="AY172" s="13" t="s">
        <v>160</v>
      </c>
      <c r="BE172" s="158">
        <f t="shared" si="19"/>
        <v>0</v>
      </c>
      <c r="BF172" s="158">
        <f t="shared" si="20"/>
        <v>0</v>
      </c>
      <c r="BG172" s="158">
        <f t="shared" si="21"/>
        <v>0</v>
      </c>
      <c r="BH172" s="158">
        <f t="shared" si="22"/>
        <v>0</v>
      </c>
      <c r="BI172" s="158">
        <f t="shared" si="23"/>
        <v>0</v>
      </c>
      <c r="BJ172" s="13" t="s">
        <v>82</v>
      </c>
      <c r="BK172" s="158">
        <f t="shared" si="24"/>
        <v>0</v>
      </c>
      <c r="BL172" s="13" t="s">
        <v>229</v>
      </c>
      <c r="BM172" s="157" t="s">
        <v>2380</v>
      </c>
    </row>
    <row r="173" spans="2:65" s="1" customFormat="1" ht="21.75" customHeight="1" x14ac:dyDescent="0.2">
      <c r="B173" s="28"/>
      <c r="C173" s="146" t="s">
        <v>268</v>
      </c>
      <c r="D173" s="146" t="s">
        <v>163</v>
      </c>
      <c r="E173" s="147" t="s">
        <v>2381</v>
      </c>
      <c r="F173" s="148" t="s">
        <v>2382</v>
      </c>
      <c r="G173" s="149" t="s">
        <v>166</v>
      </c>
      <c r="H173" s="150">
        <v>36</v>
      </c>
      <c r="I173" s="151"/>
      <c r="J173" s="152">
        <f t="shared" si="15"/>
        <v>0</v>
      </c>
      <c r="K173" s="153"/>
      <c r="L173" s="28"/>
      <c r="M173" s="154" t="s">
        <v>1</v>
      </c>
      <c r="N173" s="115" t="s">
        <v>40</v>
      </c>
      <c r="P173" s="155">
        <f t="shared" si="16"/>
        <v>0</v>
      </c>
      <c r="Q173" s="155">
        <v>2.7403699999999998E-4</v>
      </c>
      <c r="R173" s="155">
        <f t="shared" si="17"/>
        <v>9.8653319999999992E-3</v>
      </c>
      <c r="S173" s="155">
        <v>0</v>
      </c>
      <c r="T173" s="156">
        <f t="shared" si="18"/>
        <v>0</v>
      </c>
      <c r="AR173" s="157" t="s">
        <v>229</v>
      </c>
      <c r="AT173" s="157" t="s">
        <v>163</v>
      </c>
      <c r="AU173" s="157" t="s">
        <v>84</v>
      </c>
      <c r="AY173" s="13" t="s">
        <v>160</v>
      </c>
      <c r="BE173" s="158">
        <f t="shared" si="19"/>
        <v>0</v>
      </c>
      <c r="BF173" s="158">
        <f t="shared" si="20"/>
        <v>0</v>
      </c>
      <c r="BG173" s="158">
        <f t="shared" si="21"/>
        <v>0</v>
      </c>
      <c r="BH173" s="158">
        <f t="shared" si="22"/>
        <v>0</v>
      </c>
      <c r="BI173" s="158">
        <f t="shared" si="23"/>
        <v>0</v>
      </c>
      <c r="BJ173" s="13" t="s">
        <v>82</v>
      </c>
      <c r="BK173" s="158">
        <f t="shared" si="24"/>
        <v>0</v>
      </c>
      <c r="BL173" s="13" t="s">
        <v>229</v>
      </c>
      <c r="BM173" s="157" t="s">
        <v>2383</v>
      </c>
    </row>
    <row r="174" spans="2:65" s="1" customFormat="1" ht="24.15" customHeight="1" x14ac:dyDescent="0.2">
      <c r="B174" s="28"/>
      <c r="C174" s="146" t="s">
        <v>274</v>
      </c>
      <c r="D174" s="146" t="s">
        <v>163</v>
      </c>
      <c r="E174" s="147" t="s">
        <v>2384</v>
      </c>
      <c r="F174" s="148" t="s">
        <v>2385</v>
      </c>
      <c r="G174" s="149" t="s">
        <v>166</v>
      </c>
      <c r="H174" s="150">
        <v>4</v>
      </c>
      <c r="I174" s="151"/>
      <c r="J174" s="152">
        <f t="shared" si="15"/>
        <v>0</v>
      </c>
      <c r="K174" s="153"/>
      <c r="L174" s="28"/>
      <c r="M174" s="154" t="s">
        <v>1</v>
      </c>
      <c r="N174" s="115" t="s">
        <v>40</v>
      </c>
      <c r="P174" s="155">
        <f t="shared" si="16"/>
        <v>0</v>
      </c>
      <c r="Q174" s="155">
        <v>2.1956999999999999E-4</v>
      </c>
      <c r="R174" s="155">
        <f t="shared" si="17"/>
        <v>8.7827999999999995E-4</v>
      </c>
      <c r="S174" s="155">
        <v>0</v>
      </c>
      <c r="T174" s="156">
        <f t="shared" si="18"/>
        <v>0</v>
      </c>
      <c r="AR174" s="157" t="s">
        <v>229</v>
      </c>
      <c r="AT174" s="157" t="s">
        <v>163</v>
      </c>
      <c r="AU174" s="157" t="s">
        <v>84</v>
      </c>
      <c r="AY174" s="13" t="s">
        <v>160</v>
      </c>
      <c r="BE174" s="158">
        <f t="shared" si="19"/>
        <v>0</v>
      </c>
      <c r="BF174" s="158">
        <f t="shared" si="20"/>
        <v>0</v>
      </c>
      <c r="BG174" s="158">
        <f t="shared" si="21"/>
        <v>0</v>
      </c>
      <c r="BH174" s="158">
        <f t="shared" si="22"/>
        <v>0</v>
      </c>
      <c r="BI174" s="158">
        <f t="shared" si="23"/>
        <v>0</v>
      </c>
      <c r="BJ174" s="13" t="s">
        <v>82</v>
      </c>
      <c r="BK174" s="158">
        <f t="shared" si="24"/>
        <v>0</v>
      </c>
      <c r="BL174" s="13" t="s">
        <v>229</v>
      </c>
      <c r="BM174" s="157" t="s">
        <v>2386</v>
      </c>
    </row>
    <row r="175" spans="2:65" s="1" customFormat="1" ht="21.75" customHeight="1" x14ac:dyDescent="0.2">
      <c r="B175" s="28"/>
      <c r="C175" s="146" t="s">
        <v>278</v>
      </c>
      <c r="D175" s="146" t="s">
        <v>163</v>
      </c>
      <c r="E175" s="147" t="s">
        <v>2387</v>
      </c>
      <c r="F175" s="148" t="s">
        <v>2388</v>
      </c>
      <c r="G175" s="149" t="s">
        <v>166</v>
      </c>
      <c r="H175" s="150">
        <v>10</v>
      </c>
      <c r="I175" s="151"/>
      <c r="J175" s="152">
        <f t="shared" si="15"/>
        <v>0</v>
      </c>
      <c r="K175" s="153"/>
      <c r="L175" s="28"/>
      <c r="M175" s="154" t="s">
        <v>1</v>
      </c>
      <c r="N175" s="115" t="s">
        <v>40</v>
      </c>
      <c r="P175" s="155">
        <f t="shared" si="16"/>
        <v>0</v>
      </c>
      <c r="Q175" s="155">
        <v>3.3956999999999998E-4</v>
      </c>
      <c r="R175" s="155">
        <f t="shared" si="17"/>
        <v>3.3956999999999998E-3</v>
      </c>
      <c r="S175" s="155">
        <v>0</v>
      </c>
      <c r="T175" s="156">
        <f t="shared" si="18"/>
        <v>0</v>
      </c>
      <c r="AR175" s="157" t="s">
        <v>229</v>
      </c>
      <c r="AT175" s="157" t="s">
        <v>163</v>
      </c>
      <c r="AU175" s="157" t="s">
        <v>84</v>
      </c>
      <c r="AY175" s="13" t="s">
        <v>160</v>
      </c>
      <c r="BE175" s="158">
        <f t="shared" si="19"/>
        <v>0</v>
      </c>
      <c r="BF175" s="158">
        <f t="shared" si="20"/>
        <v>0</v>
      </c>
      <c r="BG175" s="158">
        <f t="shared" si="21"/>
        <v>0</v>
      </c>
      <c r="BH175" s="158">
        <f t="shared" si="22"/>
        <v>0</v>
      </c>
      <c r="BI175" s="158">
        <f t="shared" si="23"/>
        <v>0</v>
      </c>
      <c r="BJ175" s="13" t="s">
        <v>82</v>
      </c>
      <c r="BK175" s="158">
        <f t="shared" si="24"/>
        <v>0</v>
      </c>
      <c r="BL175" s="13" t="s">
        <v>229</v>
      </c>
      <c r="BM175" s="157" t="s">
        <v>2389</v>
      </c>
    </row>
    <row r="176" spans="2:65" s="1" customFormat="1" ht="24.15" customHeight="1" x14ac:dyDescent="0.2">
      <c r="B176" s="28"/>
      <c r="C176" s="146" t="s">
        <v>282</v>
      </c>
      <c r="D176" s="146" t="s">
        <v>163</v>
      </c>
      <c r="E176" s="147" t="s">
        <v>2390</v>
      </c>
      <c r="F176" s="148" t="s">
        <v>2391</v>
      </c>
      <c r="G176" s="149" t="s">
        <v>166</v>
      </c>
      <c r="H176" s="150">
        <v>1</v>
      </c>
      <c r="I176" s="151"/>
      <c r="J176" s="152">
        <f t="shared" si="15"/>
        <v>0</v>
      </c>
      <c r="K176" s="153"/>
      <c r="L176" s="28"/>
      <c r="M176" s="154" t="s">
        <v>1</v>
      </c>
      <c r="N176" s="115" t="s">
        <v>40</v>
      </c>
      <c r="P176" s="155">
        <f t="shared" si="16"/>
        <v>0</v>
      </c>
      <c r="Q176" s="155">
        <v>1.7201639999999999E-3</v>
      </c>
      <c r="R176" s="155">
        <f t="shared" si="17"/>
        <v>1.7201639999999999E-3</v>
      </c>
      <c r="S176" s="155">
        <v>0</v>
      </c>
      <c r="T176" s="156">
        <f t="shared" si="18"/>
        <v>0</v>
      </c>
      <c r="AR176" s="157" t="s">
        <v>229</v>
      </c>
      <c r="AT176" s="157" t="s">
        <v>163</v>
      </c>
      <c r="AU176" s="157" t="s">
        <v>84</v>
      </c>
      <c r="AY176" s="13" t="s">
        <v>160</v>
      </c>
      <c r="BE176" s="158">
        <f t="shared" si="19"/>
        <v>0</v>
      </c>
      <c r="BF176" s="158">
        <f t="shared" si="20"/>
        <v>0</v>
      </c>
      <c r="BG176" s="158">
        <f t="shared" si="21"/>
        <v>0</v>
      </c>
      <c r="BH176" s="158">
        <f t="shared" si="22"/>
        <v>0</v>
      </c>
      <c r="BI176" s="158">
        <f t="shared" si="23"/>
        <v>0</v>
      </c>
      <c r="BJ176" s="13" t="s">
        <v>82</v>
      </c>
      <c r="BK176" s="158">
        <f t="shared" si="24"/>
        <v>0</v>
      </c>
      <c r="BL176" s="13" t="s">
        <v>229</v>
      </c>
      <c r="BM176" s="157" t="s">
        <v>2392</v>
      </c>
    </row>
    <row r="177" spans="2:65" s="1" customFormat="1" ht="24.15" customHeight="1" x14ac:dyDescent="0.2">
      <c r="B177" s="28"/>
      <c r="C177" s="146" t="s">
        <v>287</v>
      </c>
      <c r="D177" s="146" t="s">
        <v>163</v>
      </c>
      <c r="E177" s="147" t="s">
        <v>2393</v>
      </c>
      <c r="F177" s="148" t="s">
        <v>2394</v>
      </c>
      <c r="G177" s="149" t="s">
        <v>166</v>
      </c>
      <c r="H177" s="150">
        <v>2</v>
      </c>
      <c r="I177" s="151"/>
      <c r="J177" s="152">
        <f t="shared" si="15"/>
        <v>0</v>
      </c>
      <c r="K177" s="153"/>
      <c r="L177" s="28"/>
      <c r="M177" s="154" t="s">
        <v>1</v>
      </c>
      <c r="N177" s="115" t="s">
        <v>40</v>
      </c>
      <c r="P177" s="155">
        <f t="shared" si="16"/>
        <v>0</v>
      </c>
      <c r="Q177" s="155">
        <v>5.2756999999999999E-4</v>
      </c>
      <c r="R177" s="155">
        <f t="shared" si="17"/>
        <v>1.05514E-3</v>
      </c>
      <c r="S177" s="155">
        <v>0</v>
      </c>
      <c r="T177" s="156">
        <f t="shared" si="18"/>
        <v>0</v>
      </c>
      <c r="AR177" s="157" t="s">
        <v>229</v>
      </c>
      <c r="AT177" s="157" t="s">
        <v>163</v>
      </c>
      <c r="AU177" s="157" t="s">
        <v>84</v>
      </c>
      <c r="AY177" s="13" t="s">
        <v>160</v>
      </c>
      <c r="BE177" s="158">
        <f t="shared" si="19"/>
        <v>0</v>
      </c>
      <c r="BF177" s="158">
        <f t="shared" si="20"/>
        <v>0</v>
      </c>
      <c r="BG177" s="158">
        <f t="shared" si="21"/>
        <v>0</v>
      </c>
      <c r="BH177" s="158">
        <f t="shared" si="22"/>
        <v>0</v>
      </c>
      <c r="BI177" s="158">
        <f t="shared" si="23"/>
        <v>0</v>
      </c>
      <c r="BJ177" s="13" t="s">
        <v>82</v>
      </c>
      <c r="BK177" s="158">
        <f t="shared" si="24"/>
        <v>0</v>
      </c>
      <c r="BL177" s="13" t="s">
        <v>229</v>
      </c>
      <c r="BM177" s="157" t="s">
        <v>2395</v>
      </c>
    </row>
    <row r="178" spans="2:65" s="1" customFormat="1" ht="21.75" customHeight="1" x14ac:dyDescent="0.2">
      <c r="B178" s="28"/>
      <c r="C178" s="146" t="s">
        <v>291</v>
      </c>
      <c r="D178" s="146" t="s">
        <v>163</v>
      </c>
      <c r="E178" s="147" t="s">
        <v>2396</v>
      </c>
      <c r="F178" s="148" t="s">
        <v>2397</v>
      </c>
      <c r="G178" s="149" t="s">
        <v>218</v>
      </c>
      <c r="H178" s="150">
        <v>2.5999999999999999E-2</v>
      </c>
      <c r="I178" s="151"/>
      <c r="J178" s="152">
        <f t="shared" si="15"/>
        <v>0</v>
      </c>
      <c r="K178" s="153"/>
      <c r="L178" s="28"/>
      <c r="M178" s="154" t="s">
        <v>1</v>
      </c>
      <c r="N178" s="115" t="s">
        <v>40</v>
      </c>
      <c r="P178" s="155">
        <f t="shared" si="16"/>
        <v>0</v>
      </c>
      <c r="Q178" s="155">
        <v>0</v>
      </c>
      <c r="R178" s="155">
        <f t="shared" si="17"/>
        <v>0</v>
      </c>
      <c r="S178" s="155">
        <v>0</v>
      </c>
      <c r="T178" s="156">
        <f t="shared" si="18"/>
        <v>0</v>
      </c>
      <c r="AR178" s="157" t="s">
        <v>229</v>
      </c>
      <c r="AT178" s="157" t="s">
        <v>163</v>
      </c>
      <c r="AU178" s="157" t="s">
        <v>84</v>
      </c>
      <c r="AY178" s="13" t="s">
        <v>160</v>
      </c>
      <c r="BE178" s="158">
        <f t="shared" si="19"/>
        <v>0</v>
      </c>
      <c r="BF178" s="158">
        <f t="shared" si="20"/>
        <v>0</v>
      </c>
      <c r="BG178" s="158">
        <f t="shared" si="21"/>
        <v>0</v>
      </c>
      <c r="BH178" s="158">
        <f t="shared" si="22"/>
        <v>0</v>
      </c>
      <c r="BI178" s="158">
        <f t="shared" si="23"/>
        <v>0</v>
      </c>
      <c r="BJ178" s="13" t="s">
        <v>82</v>
      </c>
      <c r="BK178" s="158">
        <f t="shared" si="24"/>
        <v>0</v>
      </c>
      <c r="BL178" s="13" t="s">
        <v>229</v>
      </c>
      <c r="BM178" s="157" t="s">
        <v>2398</v>
      </c>
    </row>
    <row r="179" spans="2:65" s="11" customFormat="1" ht="22.75" customHeight="1" x14ac:dyDescent="0.25">
      <c r="B179" s="134"/>
      <c r="D179" s="135" t="s">
        <v>74</v>
      </c>
      <c r="E179" s="144" t="s">
        <v>2399</v>
      </c>
      <c r="F179" s="144" t="s">
        <v>2400</v>
      </c>
      <c r="I179" s="137"/>
      <c r="J179" s="145">
        <f>BK179</f>
        <v>0</v>
      </c>
      <c r="L179" s="134"/>
      <c r="M179" s="139"/>
      <c r="P179" s="140">
        <f>SUM(P180:P187)</f>
        <v>0</v>
      </c>
      <c r="R179" s="140">
        <f>SUM(R180:R187)</f>
        <v>1.0478200000000002</v>
      </c>
      <c r="T179" s="141">
        <f>SUM(T180:T187)</f>
        <v>0</v>
      </c>
      <c r="AR179" s="135" t="s">
        <v>84</v>
      </c>
      <c r="AT179" s="142" t="s">
        <v>74</v>
      </c>
      <c r="AU179" s="142" t="s">
        <v>82</v>
      </c>
      <c r="AY179" s="135" t="s">
        <v>160</v>
      </c>
      <c r="BK179" s="143">
        <f>SUM(BK180:BK187)</f>
        <v>0</v>
      </c>
    </row>
    <row r="180" spans="2:65" s="1" customFormat="1" ht="33" customHeight="1" x14ac:dyDescent="0.2">
      <c r="B180" s="28"/>
      <c r="C180" s="146" t="s">
        <v>295</v>
      </c>
      <c r="D180" s="146" t="s">
        <v>163</v>
      </c>
      <c r="E180" s="147" t="s">
        <v>2401</v>
      </c>
      <c r="F180" s="148" t="s">
        <v>2402</v>
      </c>
      <c r="G180" s="149" t="s">
        <v>166</v>
      </c>
      <c r="H180" s="150">
        <v>1</v>
      </c>
      <c r="I180" s="151"/>
      <c r="J180" s="152">
        <f t="shared" ref="J180:J187" si="25">ROUND(I180*H180,2)</f>
        <v>0</v>
      </c>
      <c r="K180" s="153"/>
      <c r="L180" s="28"/>
      <c r="M180" s="154" t="s">
        <v>1</v>
      </c>
      <c r="N180" s="115" t="s">
        <v>40</v>
      </c>
      <c r="P180" s="155">
        <f t="shared" ref="P180:P187" si="26">O180*H180</f>
        <v>0</v>
      </c>
      <c r="Q180" s="155">
        <v>1.6480000000000002E-2</v>
      </c>
      <c r="R180" s="155">
        <f t="shared" ref="R180:R187" si="27">Q180*H180</f>
        <v>1.6480000000000002E-2</v>
      </c>
      <c r="S180" s="155">
        <v>0</v>
      </c>
      <c r="T180" s="156">
        <f t="shared" ref="T180:T187" si="28">S180*H180</f>
        <v>0</v>
      </c>
      <c r="AR180" s="157" t="s">
        <v>229</v>
      </c>
      <c r="AT180" s="157" t="s">
        <v>163</v>
      </c>
      <c r="AU180" s="157" t="s">
        <v>84</v>
      </c>
      <c r="AY180" s="13" t="s">
        <v>160</v>
      </c>
      <c r="BE180" s="158">
        <f t="shared" ref="BE180:BE187" si="29">IF(N180="základní",J180,0)</f>
        <v>0</v>
      </c>
      <c r="BF180" s="158">
        <f t="shared" ref="BF180:BF187" si="30">IF(N180="snížená",J180,0)</f>
        <v>0</v>
      </c>
      <c r="BG180" s="158">
        <f t="shared" ref="BG180:BG187" si="31">IF(N180="zákl. přenesená",J180,0)</f>
        <v>0</v>
      </c>
      <c r="BH180" s="158">
        <f t="shared" ref="BH180:BH187" si="32">IF(N180="sníž. přenesená",J180,0)</f>
        <v>0</v>
      </c>
      <c r="BI180" s="158">
        <f t="shared" ref="BI180:BI187" si="33">IF(N180="nulová",J180,0)</f>
        <v>0</v>
      </c>
      <c r="BJ180" s="13" t="s">
        <v>82</v>
      </c>
      <c r="BK180" s="158">
        <f t="shared" ref="BK180:BK187" si="34">ROUND(I180*H180,2)</f>
        <v>0</v>
      </c>
      <c r="BL180" s="13" t="s">
        <v>229</v>
      </c>
      <c r="BM180" s="157" t="s">
        <v>2403</v>
      </c>
    </row>
    <row r="181" spans="2:65" s="1" customFormat="1" ht="33" customHeight="1" x14ac:dyDescent="0.2">
      <c r="B181" s="28"/>
      <c r="C181" s="146" t="s">
        <v>299</v>
      </c>
      <c r="D181" s="146" t="s">
        <v>163</v>
      </c>
      <c r="E181" s="147" t="s">
        <v>2404</v>
      </c>
      <c r="F181" s="148" t="s">
        <v>2405</v>
      </c>
      <c r="G181" s="149" t="s">
        <v>166</v>
      </c>
      <c r="H181" s="150">
        <v>15</v>
      </c>
      <c r="I181" s="151"/>
      <c r="J181" s="152">
        <f t="shared" si="25"/>
        <v>0</v>
      </c>
      <c r="K181" s="153"/>
      <c r="L181" s="28"/>
      <c r="M181" s="154" t="s">
        <v>1</v>
      </c>
      <c r="N181" s="115" t="s">
        <v>40</v>
      </c>
      <c r="P181" s="155">
        <f t="shared" si="26"/>
        <v>0</v>
      </c>
      <c r="Q181" s="155">
        <v>2.1239999999999998E-2</v>
      </c>
      <c r="R181" s="155">
        <f t="shared" si="27"/>
        <v>0.31859999999999999</v>
      </c>
      <c r="S181" s="155">
        <v>0</v>
      </c>
      <c r="T181" s="156">
        <f t="shared" si="28"/>
        <v>0</v>
      </c>
      <c r="AR181" s="157" t="s">
        <v>229</v>
      </c>
      <c r="AT181" s="157" t="s">
        <v>163</v>
      </c>
      <c r="AU181" s="157" t="s">
        <v>84</v>
      </c>
      <c r="AY181" s="13" t="s">
        <v>160</v>
      </c>
      <c r="BE181" s="158">
        <f t="shared" si="29"/>
        <v>0</v>
      </c>
      <c r="BF181" s="158">
        <f t="shared" si="30"/>
        <v>0</v>
      </c>
      <c r="BG181" s="158">
        <f t="shared" si="31"/>
        <v>0</v>
      </c>
      <c r="BH181" s="158">
        <f t="shared" si="32"/>
        <v>0</v>
      </c>
      <c r="BI181" s="158">
        <f t="shared" si="33"/>
        <v>0</v>
      </c>
      <c r="BJ181" s="13" t="s">
        <v>82</v>
      </c>
      <c r="BK181" s="158">
        <f t="shared" si="34"/>
        <v>0</v>
      </c>
      <c r="BL181" s="13" t="s">
        <v>229</v>
      </c>
      <c r="BM181" s="157" t="s">
        <v>2406</v>
      </c>
    </row>
    <row r="182" spans="2:65" s="1" customFormat="1" ht="37.75" customHeight="1" x14ac:dyDescent="0.2">
      <c r="B182" s="28"/>
      <c r="C182" s="146" t="s">
        <v>303</v>
      </c>
      <c r="D182" s="146" t="s">
        <v>163</v>
      </c>
      <c r="E182" s="147" t="s">
        <v>2407</v>
      </c>
      <c r="F182" s="148" t="s">
        <v>2408</v>
      </c>
      <c r="G182" s="149" t="s">
        <v>166</v>
      </c>
      <c r="H182" s="150">
        <v>8</v>
      </c>
      <c r="I182" s="151"/>
      <c r="J182" s="152">
        <f t="shared" si="25"/>
        <v>0</v>
      </c>
      <c r="K182" s="153"/>
      <c r="L182" s="28"/>
      <c r="M182" s="154" t="s">
        <v>1</v>
      </c>
      <c r="N182" s="115" t="s">
        <v>40</v>
      </c>
      <c r="P182" s="155">
        <f t="shared" si="26"/>
        <v>0</v>
      </c>
      <c r="Q182" s="155">
        <v>3.0759999999999999E-2</v>
      </c>
      <c r="R182" s="155">
        <f t="shared" si="27"/>
        <v>0.24607999999999999</v>
      </c>
      <c r="S182" s="155">
        <v>0</v>
      </c>
      <c r="T182" s="156">
        <f t="shared" si="28"/>
        <v>0</v>
      </c>
      <c r="AR182" s="157" t="s">
        <v>229</v>
      </c>
      <c r="AT182" s="157" t="s">
        <v>163</v>
      </c>
      <c r="AU182" s="157" t="s">
        <v>84</v>
      </c>
      <c r="AY182" s="13" t="s">
        <v>160</v>
      </c>
      <c r="BE182" s="158">
        <f t="shared" si="29"/>
        <v>0</v>
      </c>
      <c r="BF182" s="158">
        <f t="shared" si="30"/>
        <v>0</v>
      </c>
      <c r="BG182" s="158">
        <f t="shared" si="31"/>
        <v>0</v>
      </c>
      <c r="BH182" s="158">
        <f t="shared" si="32"/>
        <v>0</v>
      </c>
      <c r="BI182" s="158">
        <f t="shared" si="33"/>
        <v>0</v>
      </c>
      <c r="BJ182" s="13" t="s">
        <v>82</v>
      </c>
      <c r="BK182" s="158">
        <f t="shared" si="34"/>
        <v>0</v>
      </c>
      <c r="BL182" s="13" t="s">
        <v>229</v>
      </c>
      <c r="BM182" s="157" t="s">
        <v>2409</v>
      </c>
    </row>
    <row r="183" spans="2:65" s="1" customFormat="1" ht="37.75" customHeight="1" x14ac:dyDescent="0.2">
      <c r="B183" s="28"/>
      <c r="C183" s="146" t="s">
        <v>309</v>
      </c>
      <c r="D183" s="146" t="s">
        <v>163</v>
      </c>
      <c r="E183" s="147" t="s">
        <v>2410</v>
      </c>
      <c r="F183" s="148" t="s">
        <v>2411</v>
      </c>
      <c r="G183" s="149" t="s">
        <v>166</v>
      </c>
      <c r="H183" s="150">
        <v>6</v>
      </c>
      <c r="I183" s="151"/>
      <c r="J183" s="152">
        <f t="shared" si="25"/>
        <v>0</v>
      </c>
      <c r="K183" s="153"/>
      <c r="L183" s="28"/>
      <c r="M183" s="154" t="s">
        <v>1</v>
      </c>
      <c r="N183" s="115" t="s">
        <v>40</v>
      </c>
      <c r="P183" s="155">
        <f t="shared" si="26"/>
        <v>0</v>
      </c>
      <c r="Q183" s="155">
        <v>3.5520000000000003E-2</v>
      </c>
      <c r="R183" s="155">
        <f t="shared" si="27"/>
        <v>0.21312000000000003</v>
      </c>
      <c r="S183" s="155">
        <v>0</v>
      </c>
      <c r="T183" s="156">
        <f t="shared" si="28"/>
        <v>0</v>
      </c>
      <c r="AR183" s="157" t="s">
        <v>229</v>
      </c>
      <c r="AT183" s="157" t="s">
        <v>163</v>
      </c>
      <c r="AU183" s="157" t="s">
        <v>84</v>
      </c>
      <c r="AY183" s="13" t="s">
        <v>160</v>
      </c>
      <c r="BE183" s="158">
        <f t="shared" si="29"/>
        <v>0</v>
      </c>
      <c r="BF183" s="158">
        <f t="shared" si="30"/>
        <v>0</v>
      </c>
      <c r="BG183" s="158">
        <f t="shared" si="31"/>
        <v>0</v>
      </c>
      <c r="BH183" s="158">
        <f t="shared" si="32"/>
        <v>0</v>
      </c>
      <c r="BI183" s="158">
        <f t="shared" si="33"/>
        <v>0</v>
      </c>
      <c r="BJ183" s="13" t="s">
        <v>82</v>
      </c>
      <c r="BK183" s="158">
        <f t="shared" si="34"/>
        <v>0</v>
      </c>
      <c r="BL183" s="13" t="s">
        <v>229</v>
      </c>
      <c r="BM183" s="157" t="s">
        <v>2412</v>
      </c>
    </row>
    <row r="184" spans="2:65" s="1" customFormat="1" ht="37.75" customHeight="1" x14ac:dyDescent="0.2">
      <c r="B184" s="28"/>
      <c r="C184" s="146" t="s">
        <v>317</v>
      </c>
      <c r="D184" s="146" t="s">
        <v>163</v>
      </c>
      <c r="E184" s="147" t="s">
        <v>2413</v>
      </c>
      <c r="F184" s="148" t="s">
        <v>2414</v>
      </c>
      <c r="G184" s="149" t="s">
        <v>166</v>
      </c>
      <c r="H184" s="150">
        <v>1</v>
      </c>
      <c r="I184" s="151"/>
      <c r="J184" s="152">
        <f t="shared" si="25"/>
        <v>0</v>
      </c>
      <c r="K184" s="153"/>
      <c r="L184" s="28"/>
      <c r="M184" s="154" t="s">
        <v>1</v>
      </c>
      <c r="N184" s="115" t="s">
        <v>40</v>
      </c>
      <c r="P184" s="155">
        <f t="shared" si="26"/>
        <v>0</v>
      </c>
      <c r="Q184" s="155">
        <v>5.8040000000000001E-2</v>
      </c>
      <c r="R184" s="155">
        <f t="shared" si="27"/>
        <v>5.8040000000000001E-2</v>
      </c>
      <c r="S184" s="155">
        <v>0</v>
      </c>
      <c r="T184" s="156">
        <f t="shared" si="28"/>
        <v>0</v>
      </c>
      <c r="AR184" s="157" t="s">
        <v>229</v>
      </c>
      <c r="AT184" s="157" t="s">
        <v>163</v>
      </c>
      <c r="AU184" s="157" t="s">
        <v>84</v>
      </c>
      <c r="AY184" s="13" t="s">
        <v>160</v>
      </c>
      <c r="BE184" s="158">
        <f t="shared" si="29"/>
        <v>0</v>
      </c>
      <c r="BF184" s="158">
        <f t="shared" si="30"/>
        <v>0</v>
      </c>
      <c r="BG184" s="158">
        <f t="shared" si="31"/>
        <v>0</v>
      </c>
      <c r="BH184" s="158">
        <f t="shared" si="32"/>
        <v>0</v>
      </c>
      <c r="BI184" s="158">
        <f t="shared" si="33"/>
        <v>0</v>
      </c>
      <c r="BJ184" s="13" t="s">
        <v>82</v>
      </c>
      <c r="BK184" s="158">
        <f t="shared" si="34"/>
        <v>0</v>
      </c>
      <c r="BL184" s="13" t="s">
        <v>229</v>
      </c>
      <c r="BM184" s="157" t="s">
        <v>2415</v>
      </c>
    </row>
    <row r="185" spans="2:65" s="1" customFormat="1" ht="24.15" customHeight="1" x14ac:dyDescent="0.2">
      <c r="B185" s="28"/>
      <c r="C185" s="146" t="s">
        <v>321</v>
      </c>
      <c r="D185" s="146" t="s">
        <v>163</v>
      </c>
      <c r="E185" s="147" t="s">
        <v>2416</v>
      </c>
      <c r="F185" s="148" t="s">
        <v>2417</v>
      </c>
      <c r="G185" s="149" t="s">
        <v>166</v>
      </c>
      <c r="H185" s="150">
        <v>5</v>
      </c>
      <c r="I185" s="151"/>
      <c r="J185" s="152">
        <f t="shared" si="25"/>
        <v>0</v>
      </c>
      <c r="K185" s="153"/>
      <c r="L185" s="28"/>
      <c r="M185" s="154" t="s">
        <v>1</v>
      </c>
      <c r="N185" s="115" t="s">
        <v>40</v>
      </c>
      <c r="P185" s="155">
        <f t="shared" si="26"/>
        <v>0</v>
      </c>
      <c r="Q185" s="155">
        <v>3.9100000000000003E-2</v>
      </c>
      <c r="R185" s="155">
        <f t="shared" si="27"/>
        <v>0.19550000000000001</v>
      </c>
      <c r="S185" s="155">
        <v>0</v>
      </c>
      <c r="T185" s="156">
        <f t="shared" si="28"/>
        <v>0</v>
      </c>
      <c r="AR185" s="157" t="s">
        <v>229</v>
      </c>
      <c r="AT185" s="157" t="s">
        <v>163</v>
      </c>
      <c r="AU185" s="157" t="s">
        <v>84</v>
      </c>
      <c r="AY185" s="13" t="s">
        <v>160</v>
      </c>
      <c r="BE185" s="158">
        <f t="shared" si="29"/>
        <v>0</v>
      </c>
      <c r="BF185" s="158">
        <f t="shared" si="30"/>
        <v>0</v>
      </c>
      <c r="BG185" s="158">
        <f t="shared" si="31"/>
        <v>0</v>
      </c>
      <c r="BH185" s="158">
        <f t="shared" si="32"/>
        <v>0</v>
      </c>
      <c r="BI185" s="158">
        <f t="shared" si="33"/>
        <v>0</v>
      </c>
      <c r="BJ185" s="13" t="s">
        <v>82</v>
      </c>
      <c r="BK185" s="158">
        <f t="shared" si="34"/>
        <v>0</v>
      </c>
      <c r="BL185" s="13" t="s">
        <v>229</v>
      </c>
      <c r="BM185" s="157" t="s">
        <v>2418</v>
      </c>
    </row>
    <row r="186" spans="2:65" s="1" customFormat="1" ht="24.15" customHeight="1" x14ac:dyDescent="0.2">
      <c r="B186" s="28"/>
      <c r="C186" s="146" t="s">
        <v>326</v>
      </c>
      <c r="D186" s="146" t="s">
        <v>163</v>
      </c>
      <c r="E186" s="147" t="s">
        <v>2419</v>
      </c>
      <c r="F186" s="148" t="s">
        <v>2420</v>
      </c>
      <c r="G186" s="149" t="s">
        <v>218</v>
      </c>
      <c r="H186" s="150">
        <v>1.048</v>
      </c>
      <c r="I186" s="151"/>
      <c r="J186" s="152">
        <f t="shared" si="25"/>
        <v>0</v>
      </c>
      <c r="K186" s="153"/>
      <c r="L186" s="28"/>
      <c r="M186" s="154" t="s">
        <v>1</v>
      </c>
      <c r="N186" s="115" t="s">
        <v>40</v>
      </c>
      <c r="P186" s="155">
        <f t="shared" si="26"/>
        <v>0</v>
      </c>
      <c r="Q186" s="155">
        <v>0</v>
      </c>
      <c r="R186" s="155">
        <f t="shared" si="27"/>
        <v>0</v>
      </c>
      <c r="S186" s="155">
        <v>0</v>
      </c>
      <c r="T186" s="156">
        <f t="shared" si="28"/>
        <v>0</v>
      </c>
      <c r="AR186" s="157" t="s">
        <v>229</v>
      </c>
      <c r="AT186" s="157" t="s">
        <v>163</v>
      </c>
      <c r="AU186" s="157" t="s">
        <v>84</v>
      </c>
      <c r="AY186" s="13" t="s">
        <v>160</v>
      </c>
      <c r="BE186" s="158">
        <f t="shared" si="29"/>
        <v>0</v>
      </c>
      <c r="BF186" s="158">
        <f t="shared" si="30"/>
        <v>0</v>
      </c>
      <c r="BG186" s="158">
        <f t="shared" si="31"/>
        <v>0</v>
      </c>
      <c r="BH186" s="158">
        <f t="shared" si="32"/>
        <v>0</v>
      </c>
      <c r="BI186" s="158">
        <f t="shared" si="33"/>
        <v>0</v>
      </c>
      <c r="BJ186" s="13" t="s">
        <v>82</v>
      </c>
      <c r="BK186" s="158">
        <f t="shared" si="34"/>
        <v>0</v>
      </c>
      <c r="BL186" s="13" t="s">
        <v>229</v>
      </c>
      <c r="BM186" s="157" t="s">
        <v>2421</v>
      </c>
    </row>
    <row r="187" spans="2:65" s="1" customFormat="1" ht="24.15" customHeight="1" x14ac:dyDescent="0.2">
      <c r="B187" s="28"/>
      <c r="C187" s="146" t="s">
        <v>331</v>
      </c>
      <c r="D187" s="146" t="s">
        <v>163</v>
      </c>
      <c r="E187" s="147" t="s">
        <v>2422</v>
      </c>
      <c r="F187" s="148" t="s">
        <v>2423</v>
      </c>
      <c r="G187" s="149" t="s">
        <v>218</v>
      </c>
      <c r="H187" s="150">
        <v>1.048</v>
      </c>
      <c r="I187" s="151"/>
      <c r="J187" s="152">
        <f t="shared" si="25"/>
        <v>0</v>
      </c>
      <c r="K187" s="153"/>
      <c r="L187" s="28"/>
      <c r="M187" s="173" t="s">
        <v>1</v>
      </c>
      <c r="N187" s="174" t="s">
        <v>40</v>
      </c>
      <c r="O187" s="175"/>
      <c r="P187" s="176">
        <f t="shared" si="26"/>
        <v>0</v>
      </c>
      <c r="Q187" s="176">
        <v>0</v>
      </c>
      <c r="R187" s="176">
        <f t="shared" si="27"/>
        <v>0</v>
      </c>
      <c r="S187" s="176">
        <v>0</v>
      </c>
      <c r="T187" s="177">
        <f t="shared" si="28"/>
        <v>0</v>
      </c>
      <c r="AR187" s="157" t="s">
        <v>229</v>
      </c>
      <c r="AT187" s="157" t="s">
        <v>163</v>
      </c>
      <c r="AU187" s="157" t="s">
        <v>84</v>
      </c>
      <c r="AY187" s="13" t="s">
        <v>160</v>
      </c>
      <c r="BE187" s="158">
        <f t="shared" si="29"/>
        <v>0</v>
      </c>
      <c r="BF187" s="158">
        <f t="shared" si="30"/>
        <v>0</v>
      </c>
      <c r="BG187" s="158">
        <f t="shared" si="31"/>
        <v>0</v>
      </c>
      <c r="BH187" s="158">
        <f t="shared" si="32"/>
        <v>0</v>
      </c>
      <c r="BI187" s="158">
        <f t="shared" si="33"/>
        <v>0</v>
      </c>
      <c r="BJ187" s="13" t="s">
        <v>82</v>
      </c>
      <c r="BK187" s="158">
        <f t="shared" si="34"/>
        <v>0</v>
      </c>
      <c r="BL187" s="13" t="s">
        <v>229</v>
      </c>
      <c r="BM187" s="157" t="s">
        <v>2424</v>
      </c>
    </row>
    <row r="188" spans="2:65" s="1" customFormat="1" ht="7" customHeight="1" x14ac:dyDescent="0.2">
      <c r="B188" s="40"/>
      <c r="C188" s="41"/>
      <c r="D188" s="41"/>
      <c r="E188" s="41"/>
      <c r="F188" s="41"/>
      <c r="G188" s="41"/>
      <c r="H188" s="41"/>
      <c r="I188" s="41"/>
      <c r="J188" s="41"/>
      <c r="K188" s="41"/>
      <c r="L188" s="28"/>
    </row>
  </sheetData>
  <sheetProtection algorithmName="SHA-512" hashValue="n6Z3sBbehhcD3H4A0nrl/sAVN7+K8tfbRX1uhzEEVZaC5kc0g4LtEIbfLKEl5cx0miea1hZQiWBOst5s7ArLqg==" saltValue="5qz7VFA8QAF+wT2tfRL6LWLEQ8oLoaiV1qzAJhpH1TjBhSg2MzUQpM4FD5BH1vN54veVTLZs/ewL6BeM/xh6HA==" spinCount="100000" sheet="1" objects="1" scenarios="1" formatColumns="0" formatRows="0" autoFilter="0"/>
  <autoFilter ref="C136:K187" xr:uid="{00000000-0009-0000-0000-000007000000}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8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110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5" customHeight="1" x14ac:dyDescent="0.2">
      <c r="B4" s="16"/>
      <c r="D4" s="17" t="s">
        <v>111</v>
      </c>
      <c r="L4" s="16"/>
      <c r="M4" s="89" t="s">
        <v>10</v>
      </c>
      <c r="AT4" s="13" t="s">
        <v>4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26.25" customHeight="1" x14ac:dyDescent="0.2">
      <c r="B7" s="16"/>
      <c r="E7" s="220" t="str">
        <f>'Rekapitulace stavby'!K6</f>
        <v>Stavební úpravy, přístavba a nástavba objektu - Objekt občanského vybavení a umístění TČ</v>
      </c>
      <c r="F7" s="221"/>
      <c r="G7" s="221"/>
      <c r="H7" s="221"/>
      <c r="L7" s="16"/>
    </row>
    <row r="8" spans="2:46" s="1" customFormat="1" ht="12" customHeight="1" x14ac:dyDescent="0.2">
      <c r="B8" s="28"/>
      <c r="D8" s="23" t="s">
        <v>112</v>
      </c>
      <c r="L8" s="28"/>
    </row>
    <row r="9" spans="2:46" s="1" customFormat="1" ht="16.5" customHeight="1" x14ac:dyDescent="0.2">
      <c r="B9" s="28"/>
      <c r="E9" s="178" t="s">
        <v>2425</v>
      </c>
      <c r="F9" s="222"/>
      <c r="G9" s="222"/>
      <c r="H9" s="222"/>
      <c r="L9" s="28"/>
    </row>
    <row r="10" spans="2:46" s="1" customFormat="1" ht="10" x14ac:dyDescent="0.2">
      <c r="B10" s="28"/>
      <c r="L10" s="28"/>
    </row>
    <row r="11" spans="2:46" s="1" customFormat="1" ht="12" customHeight="1" x14ac:dyDescent="0.2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12. 4. 2023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 x14ac:dyDescent="0.2">
      <c r="B18" s="28"/>
      <c r="E18" s="223" t="str">
        <f>'Rekapitulace stavby'!E14</f>
        <v>Vyplň údaj</v>
      </c>
      <c r="F18" s="204"/>
      <c r="G18" s="204"/>
      <c r="H18" s="204"/>
      <c r="I18" s="23" t="s">
        <v>27</v>
      </c>
      <c r="J18" s="24" t="str">
        <f>'Rekapitulace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25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27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25</v>
      </c>
      <c r="J23" s="21" t="s">
        <v>1</v>
      </c>
      <c r="L23" s="28"/>
    </row>
    <row r="24" spans="2:12" s="1" customFormat="1" ht="18" customHeight="1" x14ac:dyDescent="0.2">
      <c r="B24" s="28"/>
      <c r="E24" s="21" t="s">
        <v>31</v>
      </c>
      <c r="I24" s="23" t="s">
        <v>27</v>
      </c>
      <c r="J24" s="21" t="s">
        <v>1</v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34</v>
      </c>
      <c r="L26" s="28"/>
    </row>
    <row r="27" spans="2:12" s="7" customFormat="1" ht="16.5" customHeight="1" x14ac:dyDescent="0.2">
      <c r="B27" s="90"/>
      <c r="E27" s="209" t="s">
        <v>1</v>
      </c>
      <c r="F27" s="209"/>
      <c r="G27" s="209"/>
      <c r="H27" s="209"/>
      <c r="L27" s="90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 x14ac:dyDescent="0.2">
      <c r="B30" s="28"/>
      <c r="D30" s="21" t="s">
        <v>116</v>
      </c>
      <c r="J30" s="91">
        <f>J96</f>
        <v>0</v>
      </c>
      <c r="L30" s="28"/>
    </row>
    <row r="31" spans="2:12" s="1" customFormat="1" ht="14.4" customHeight="1" x14ac:dyDescent="0.2">
      <c r="B31" s="28"/>
      <c r="D31" s="92" t="s">
        <v>117</v>
      </c>
      <c r="J31" s="91">
        <f>J103</f>
        <v>0</v>
      </c>
      <c r="L31" s="28"/>
    </row>
    <row r="32" spans="2:12" s="1" customFormat="1" ht="25.4" customHeight="1" x14ac:dyDescent="0.2">
      <c r="B32" s="28"/>
      <c r="D32" s="93" t="s">
        <v>35</v>
      </c>
      <c r="J32" s="62">
        <f>ROUND(J30 + J31, 2)</f>
        <v>0</v>
      </c>
      <c r="L32" s="28"/>
    </row>
    <row r="33" spans="2:12" s="1" customFormat="1" ht="7" customHeight="1" x14ac:dyDescent="0.2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" customHeight="1" x14ac:dyDescent="0.2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4" customHeight="1" x14ac:dyDescent="0.2">
      <c r="B35" s="28"/>
      <c r="D35" s="51" t="s">
        <v>39</v>
      </c>
      <c r="E35" s="23" t="s">
        <v>40</v>
      </c>
      <c r="F35" s="82">
        <f>ROUND((SUM(BE103:BE110) + SUM(BE130:BE137)),  2)</f>
        <v>0</v>
      </c>
      <c r="I35" s="94">
        <v>0.21</v>
      </c>
      <c r="J35" s="82">
        <f>ROUND(((SUM(BE103:BE110) + SUM(BE130:BE137))*I35),  2)</f>
        <v>0</v>
      </c>
      <c r="L35" s="28"/>
    </row>
    <row r="36" spans="2:12" s="1" customFormat="1" ht="14.4" customHeight="1" x14ac:dyDescent="0.2">
      <c r="B36" s="28"/>
      <c r="E36" s="23" t="s">
        <v>41</v>
      </c>
      <c r="F36" s="82">
        <f>ROUND((SUM(BF103:BF110) + SUM(BF130:BF137)),  2)</f>
        <v>0</v>
      </c>
      <c r="I36" s="94">
        <v>0.15</v>
      </c>
      <c r="J36" s="82">
        <f>ROUND(((SUM(BF103:BF110) + SUM(BF130:BF137))*I36),  2)</f>
        <v>0</v>
      </c>
      <c r="L36" s="28"/>
    </row>
    <row r="37" spans="2:12" s="1" customFormat="1" ht="14.4" hidden="1" customHeight="1" x14ac:dyDescent="0.2">
      <c r="B37" s="28"/>
      <c r="E37" s="23" t="s">
        <v>42</v>
      </c>
      <c r="F37" s="82">
        <f>ROUND((SUM(BG103:BG110) + SUM(BG130:BG137)),  2)</f>
        <v>0</v>
      </c>
      <c r="I37" s="94">
        <v>0.21</v>
      </c>
      <c r="J37" s="82">
        <f>0</f>
        <v>0</v>
      </c>
      <c r="L37" s="28"/>
    </row>
    <row r="38" spans="2:12" s="1" customFormat="1" ht="14.4" hidden="1" customHeight="1" x14ac:dyDescent="0.2">
      <c r="B38" s="28"/>
      <c r="E38" s="23" t="s">
        <v>43</v>
      </c>
      <c r="F38" s="82">
        <f>ROUND((SUM(BH103:BH110) + SUM(BH130:BH137)),  2)</f>
        <v>0</v>
      </c>
      <c r="I38" s="94">
        <v>0.15</v>
      </c>
      <c r="J38" s="82">
        <f>0</f>
        <v>0</v>
      </c>
      <c r="L38" s="28"/>
    </row>
    <row r="39" spans="2:12" s="1" customFormat="1" ht="14.4" hidden="1" customHeight="1" x14ac:dyDescent="0.2">
      <c r="B39" s="28"/>
      <c r="E39" s="23" t="s">
        <v>44</v>
      </c>
      <c r="F39" s="82">
        <f>ROUND((SUM(BI103:BI110) + SUM(BI130:BI137)),  2)</f>
        <v>0</v>
      </c>
      <c r="I39" s="94">
        <v>0</v>
      </c>
      <c r="J39" s="82">
        <f>0</f>
        <v>0</v>
      </c>
      <c r="L39" s="28"/>
    </row>
    <row r="40" spans="2:12" s="1" customFormat="1" ht="7" customHeight="1" x14ac:dyDescent="0.2">
      <c r="B40" s="28"/>
      <c r="L40" s="28"/>
    </row>
    <row r="41" spans="2:12" s="1" customFormat="1" ht="25.4" customHeight="1" x14ac:dyDescent="0.2">
      <c r="B41" s="28"/>
      <c r="C41" s="95"/>
      <c r="D41" s="96" t="s">
        <v>45</v>
      </c>
      <c r="E41" s="53"/>
      <c r="F41" s="53"/>
      <c r="G41" s="97" t="s">
        <v>46</v>
      </c>
      <c r="H41" s="98" t="s">
        <v>47</v>
      </c>
      <c r="I41" s="53"/>
      <c r="J41" s="99">
        <f>SUM(J32:J39)</f>
        <v>0</v>
      </c>
      <c r="K41" s="100"/>
      <c r="L41" s="28"/>
    </row>
    <row r="42" spans="2:12" s="1" customFormat="1" ht="14.4" customHeight="1" x14ac:dyDescent="0.2">
      <c r="B42" s="28"/>
      <c r="L42" s="28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" x14ac:dyDescent="0.2">
      <c r="B51" s="16"/>
      <c r="L51" s="16"/>
    </row>
    <row r="52" spans="2:12" ht="10" x14ac:dyDescent="0.2">
      <c r="B52" s="16"/>
      <c r="L52" s="16"/>
    </row>
    <row r="53" spans="2:12" ht="10" x14ac:dyDescent="0.2">
      <c r="B53" s="16"/>
      <c r="L53" s="16"/>
    </row>
    <row r="54" spans="2:12" ht="10" x14ac:dyDescent="0.2">
      <c r="B54" s="16"/>
      <c r="L54" s="16"/>
    </row>
    <row r="55" spans="2:12" ht="10" x14ac:dyDescent="0.2">
      <c r="B55" s="16"/>
      <c r="L55" s="16"/>
    </row>
    <row r="56" spans="2:12" ht="10" x14ac:dyDescent="0.2">
      <c r="B56" s="16"/>
      <c r="L56" s="16"/>
    </row>
    <row r="57" spans="2:12" ht="10" x14ac:dyDescent="0.2">
      <c r="B57" s="16"/>
      <c r="L57" s="16"/>
    </row>
    <row r="58" spans="2:12" ht="10" x14ac:dyDescent="0.2">
      <c r="B58" s="16"/>
      <c r="L58" s="16"/>
    </row>
    <row r="59" spans="2:12" ht="10" x14ac:dyDescent="0.2">
      <c r="B59" s="16"/>
      <c r="L59" s="16"/>
    </row>
    <row r="60" spans="2:12" ht="10" x14ac:dyDescent="0.2">
      <c r="B60" s="16"/>
      <c r="L60" s="16"/>
    </row>
    <row r="61" spans="2:12" s="1" customFormat="1" ht="12.5" x14ac:dyDescent="0.2">
      <c r="B61" s="28"/>
      <c r="D61" s="39" t="s">
        <v>50</v>
      </c>
      <c r="E61" s="30"/>
      <c r="F61" s="101" t="s">
        <v>51</v>
      </c>
      <c r="G61" s="39" t="s">
        <v>50</v>
      </c>
      <c r="H61" s="30"/>
      <c r="I61" s="30"/>
      <c r="J61" s="102" t="s">
        <v>51</v>
      </c>
      <c r="K61" s="30"/>
      <c r="L61" s="28"/>
    </row>
    <row r="62" spans="2:12" ht="10" x14ac:dyDescent="0.2">
      <c r="B62" s="16"/>
      <c r="L62" s="16"/>
    </row>
    <row r="63" spans="2:12" ht="10" x14ac:dyDescent="0.2">
      <c r="B63" s="16"/>
      <c r="L63" s="16"/>
    </row>
    <row r="64" spans="2:12" ht="10" x14ac:dyDescent="0.2">
      <c r="B64" s="16"/>
      <c r="L64" s="16"/>
    </row>
    <row r="65" spans="2:12" s="1" customFormat="1" ht="13" x14ac:dyDescent="0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" x14ac:dyDescent="0.2">
      <c r="B66" s="16"/>
      <c r="L66" s="16"/>
    </row>
    <row r="67" spans="2:12" ht="10" x14ac:dyDescent="0.2">
      <c r="B67" s="16"/>
      <c r="L67" s="16"/>
    </row>
    <row r="68" spans="2:12" ht="10" x14ac:dyDescent="0.2">
      <c r="B68" s="16"/>
      <c r="L68" s="16"/>
    </row>
    <row r="69" spans="2:12" ht="10" x14ac:dyDescent="0.2">
      <c r="B69" s="16"/>
      <c r="L69" s="16"/>
    </row>
    <row r="70" spans="2:12" ht="10" x14ac:dyDescent="0.2">
      <c r="B70" s="16"/>
      <c r="L70" s="16"/>
    </row>
    <row r="71" spans="2:12" ht="10" x14ac:dyDescent="0.2">
      <c r="B71" s="16"/>
      <c r="L71" s="16"/>
    </row>
    <row r="72" spans="2:12" ht="10" x14ac:dyDescent="0.2">
      <c r="B72" s="16"/>
      <c r="L72" s="16"/>
    </row>
    <row r="73" spans="2:12" ht="10" x14ac:dyDescent="0.2">
      <c r="B73" s="16"/>
      <c r="L73" s="16"/>
    </row>
    <row r="74" spans="2:12" ht="10" x14ac:dyDescent="0.2">
      <c r="B74" s="16"/>
      <c r="L74" s="16"/>
    </row>
    <row r="75" spans="2:12" ht="10" x14ac:dyDescent="0.2">
      <c r="B75" s="16"/>
      <c r="L75" s="16"/>
    </row>
    <row r="76" spans="2:12" s="1" customFormat="1" ht="12.5" x14ac:dyDescent="0.2">
      <c r="B76" s="28"/>
      <c r="D76" s="39" t="s">
        <v>50</v>
      </c>
      <c r="E76" s="30"/>
      <c r="F76" s="101" t="s">
        <v>51</v>
      </c>
      <c r="G76" s="39" t="s">
        <v>50</v>
      </c>
      <c r="H76" s="30"/>
      <c r="I76" s="30"/>
      <c r="J76" s="102" t="s">
        <v>51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118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16</v>
      </c>
      <c r="L84" s="28"/>
    </row>
    <row r="85" spans="2:47" s="1" customFormat="1" ht="26.25" customHeight="1" x14ac:dyDescent="0.2">
      <c r="B85" s="28"/>
      <c r="E85" s="220" t="str">
        <f>E7</f>
        <v>Stavební úpravy, přístavba a nástavba objektu - Objekt občanského vybavení a umístění TČ</v>
      </c>
      <c r="F85" s="221"/>
      <c r="G85" s="221"/>
      <c r="H85" s="221"/>
      <c r="L85" s="28"/>
    </row>
    <row r="86" spans="2:47" s="1" customFormat="1" ht="12" customHeight="1" x14ac:dyDescent="0.2">
      <c r="B86" s="28"/>
      <c r="C86" s="23" t="s">
        <v>112</v>
      </c>
      <c r="L86" s="28"/>
    </row>
    <row r="87" spans="2:47" s="1" customFormat="1" ht="16.5" customHeight="1" x14ac:dyDescent="0.2">
      <c r="B87" s="28"/>
      <c r="E87" s="178" t="str">
        <f>E9</f>
        <v>05 - VRN</v>
      </c>
      <c r="F87" s="222"/>
      <c r="G87" s="222"/>
      <c r="H87" s="222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20</v>
      </c>
      <c r="F89" s="21" t="str">
        <f>F12</f>
        <v>p.č. 1006/1, 1006/44 a p.č. st. 52, k.ú. Kozojedy</v>
      </c>
      <c r="I89" s="23" t="s">
        <v>22</v>
      </c>
      <c r="J89" s="48" t="str">
        <f>IF(J12="","",J12)</f>
        <v>12. 4. 2023</v>
      </c>
      <c r="L89" s="28"/>
    </row>
    <row r="90" spans="2:47" s="1" customFormat="1" ht="7" customHeight="1" x14ac:dyDescent="0.2">
      <c r="B90" s="28"/>
      <c r="L90" s="28"/>
    </row>
    <row r="91" spans="2:47" s="1" customFormat="1" ht="15.15" customHeight="1" x14ac:dyDescent="0.2">
      <c r="B91" s="28"/>
      <c r="C91" s="23" t="s">
        <v>24</v>
      </c>
      <c r="F91" s="21" t="str">
        <f>E15</f>
        <v>Obec Kozojedy, 9. května 40, 28163 Kozojedy</v>
      </c>
      <c r="I91" s="23" t="s">
        <v>30</v>
      </c>
      <c r="J91" s="26" t="str">
        <f>E21</f>
        <v>KFJ poject s.r.o.</v>
      </c>
      <c r="L91" s="28"/>
    </row>
    <row r="92" spans="2:47" s="1" customFormat="1" ht="15.1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>KFJ poject s.r.o.</v>
      </c>
      <c r="L92" s="28"/>
    </row>
    <row r="93" spans="2:47" s="1" customFormat="1" ht="10.25" customHeight="1" x14ac:dyDescent="0.2">
      <c r="B93" s="28"/>
      <c r="L93" s="28"/>
    </row>
    <row r="94" spans="2:47" s="1" customFormat="1" ht="29.25" customHeight="1" x14ac:dyDescent="0.2">
      <c r="B94" s="28"/>
      <c r="C94" s="103" t="s">
        <v>119</v>
      </c>
      <c r="D94" s="95"/>
      <c r="E94" s="95"/>
      <c r="F94" s="95"/>
      <c r="G94" s="95"/>
      <c r="H94" s="95"/>
      <c r="I94" s="95"/>
      <c r="J94" s="104" t="s">
        <v>120</v>
      </c>
      <c r="K94" s="95"/>
      <c r="L94" s="28"/>
    </row>
    <row r="95" spans="2:47" s="1" customFormat="1" ht="10.25" customHeight="1" x14ac:dyDescent="0.2">
      <c r="B95" s="28"/>
      <c r="L95" s="28"/>
    </row>
    <row r="96" spans="2:47" s="1" customFormat="1" ht="22.75" customHeight="1" x14ac:dyDescent="0.2">
      <c r="B96" s="28"/>
      <c r="C96" s="105" t="s">
        <v>121</v>
      </c>
      <c r="J96" s="62">
        <f>J130</f>
        <v>0</v>
      </c>
      <c r="L96" s="28"/>
      <c r="AU96" s="13" t="s">
        <v>122</v>
      </c>
    </row>
    <row r="97" spans="2:65" s="8" customFormat="1" ht="25" customHeight="1" x14ac:dyDescent="0.2">
      <c r="B97" s="106"/>
      <c r="D97" s="107" t="s">
        <v>2426</v>
      </c>
      <c r="E97" s="108"/>
      <c r="F97" s="108"/>
      <c r="G97" s="108"/>
      <c r="H97" s="108"/>
      <c r="I97" s="108"/>
      <c r="J97" s="109">
        <f>J131</f>
        <v>0</v>
      </c>
      <c r="L97" s="106"/>
    </row>
    <row r="98" spans="2:65" s="9" customFormat="1" ht="19.899999999999999" customHeight="1" x14ac:dyDescent="0.2">
      <c r="B98" s="110"/>
      <c r="D98" s="111" t="s">
        <v>2427</v>
      </c>
      <c r="E98" s="112"/>
      <c r="F98" s="112"/>
      <c r="G98" s="112"/>
      <c r="H98" s="112"/>
      <c r="I98" s="112"/>
      <c r="J98" s="113">
        <f>J132</f>
        <v>0</v>
      </c>
      <c r="L98" s="110"/>
    </row>
    <row r="99" spans="2:65" s="9" customFormat="1" ht="19.899999999999999" customHeight="1" x14ac:dyDescent="0.2">
      <c r="B99" s="110"/>
      <c r="D99" s="111" t="s">
        <v>2428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65" s="9" customFormat="1" ht="19.899999999999999" customHeight="1" x14ac:dyDescent="0.2">
      <c r="B100" s="110"/>
      <c r="D100" s="111" t="s">
        <v>2429</v>
      </c>
      <c r="E100" s="112"/>
      <c r="F100" s="112"/>
      <c r="G100" s="112"/>
      <c r="H100" s="112"/>
      <c r="I100" s="112"/>
      <c r="J100" s="113">
        <f>J136</f>
        <v>0</v>
      </c>
      <c r="L100" s="110"/>
    </row>
    <row r="101" spans="2:65" s="1" customFormat="1" ht="21.75" customHeight="1" x14ac:dyDescent="0.2">
      <c r="B101" s="28"/>
      <c r="L101" s="28"/>
    </row>
    <row r="102" spans="2:65" s="1" customFormat="1" ht="7" customHeight="1" x14ac:dyDescent="0.2">
      <c r="B102" s="28"/>
      <c r="L102" s="28"/>
    </row>
    <row r="103" spans="2:65" s="1" customFormat="1" ht="29.25" customHeight="1" x14ac:dyDescent="0.2">
      <c r="B103" s="28"/>
      <c r="C103" s="105" t="s">
        <v>136</v>
      </c>
      <c r="J103" s="114">
        <f>ROUND(J104 + J105 + J106 + J107 + J108 + J109,2)</f>
        <v>0</v>
      </c>
      <c r="L103" s="28"/>
      <c r="N103" s="115" t="s">
        <v>39</v>
      </c>
    </row>
    <row r="104" spans="2:65" s="1" customFormat="1" ht="18" customHeight="1" x14ac:dyDescent="0.2">
      <c r="B104" s="28"/>
      <c r="D104" s="224" t="s">
        <v>137</v>
      </c>
      <c r="E104" s="225"/>
      <c r="F104" s="225"/>
      <c r="J104" s="117">
        <v>0</v>
      </c>
      <c r="L104" s="118"/>
      <c r="M104" s="119"/>
      <c r="N104" s="120" t="s">
        <v>40</v>
      </c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21" t="s">
        <v>109</v>
      </c>
      <c r="AZ104" s="119"/>
      <c r="BA104" s="119"/>
      <c r="BB104" s="119"/>
      <c r="BC104" s="119"/>
      <c r="BD104" s="119"/>
      <c r="BE104" s="122">
        <f t="shared" ref="BE104:BE109" si="0">IF(N104="základní",J104,0)</f>
        <v>0</v>
      </c>
      <c r="BF104" s="122">
        <f t="shared" ref="BF104:BF109" si="1">IF(N104="snížená",J104,0)</f>
        <v>0</v>
      </c>
      <c r="BG104" s="122">
        <f t="shared" ref="BG104:BG109" si="2">IF(N104="zákl. přenesená",J104,0)</f>
        <v>0</v>
      </c>
      <c r="BH104" s="122">
        <f t="shared" ref="BH104:BH109" si="3">IF(N104="sníž. přenesená",J104,0)</f>
        <v>0</v>
      </c>
      <c r="BI104" s="122">
        <f t="shared" ref="BI104:BI109" si="4">IF(N104="nulová",J104,0)</f>
        <v>0</v>
      </c>
      <c r="BJ104" s="121" t="s">
        <v>82</v>
      </c>
      <c r="BK104" s="119"/>
      <c r="BL104" s="119"/>
      <c r="BM104" s="119"/>
    </row>
    <row r="105" spans="2:65" s="1" customFormat="1" ht="18" customHeight="1" x14ac:dyDescent="0.2">
      <c r="B105" s="28"/>
      <c r="D105" s="224" t="s">
        <v>138</v>
      </c>
      <c r="E105" s="225"/>
      <c r="F105" s="225"/>
      <c r="J105" s="117">
        <v>0</v>
      </c>
      <c r="L105" s="118"/>
      <c r="M105" s="119"/>
      <c r="N105" s="120" t="s">
        <v>40</v>
      </c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21" t="s">
        <v>109</v>
      </c>
      <c r="AZ105" s="119"/>
      <c r="BA105" s="119"/>
      <c r="BB105" s="119"/>
      <c r="BC105" s="119"/>
      <c r="BD105" s="119"/>
      <c r="BE105" s="122">
        <f t="shared" si="0"/>
        <v>0</v>
      </c>
      <c r="BF105" s="122">
        <f t="shared" si="1"/>
        <v>0</v>
      </c>
      <c r="BG105" s="122">
        <f t="shared" si="2"/>
        <v>0</v>
      </c>
      <c r="BH105" s="122">
        <f t="shared" si="3"/>
        <v>0</v>
      </c>
      <c r="BI105" s="122">
        <f t="shared" si="4"/>
        <v>0</v>
      </c>
      <c r="BJ105" s="121" t="s">
        <v>82</v>
      </c>
      <c r="BK105" s="119"/>
      <c r="BL105" s="119"/>
      <c r="BM105" s="119"/>
    </row>
    <row r="106" spans="2:65" s="1" customFormat="1" ht="18" customHeight="1" x14ac:dyDescent="0.2">
      <c r="B106" s="28"/>
      <c r="D106" s="224" t="s">
        <v>139</v>
      </c>
      <c r="E106" s="225"/>
      <c r="F106" s="225"/>
      <c r="J106" s="117">
        <v>0</v>
      </c>
      <c r="L106" s="118"/>
      <c r="M106" s="119"/>
      <c r="N106" s="120" t="s">
        <v>40</v>
      </c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21" t="s">
        <v>109</v>
      </c>
      <c r="AZ106" s="119"/>
      <c r="BA106" s="119"/>
      <c r="BB106" s="119"/>
      <c r="BC106" s="119"/>
      <c r="BD106" s="119"/>
      <c r="BE106" s="122">
        <f t="shared" si="0"/>
        <v>0</v>
      </c>
      <c r="BF106" s="122">
        <f t="shared" si="1"/>
        <v>0</v>
      </c>
      <c r="BG106" s="122">
        <f t="shared" si="2"/>
        <v>0</v>
      </c>
      <c r="BH106" s="122">
        <f t="shared" si="3"/>
        <v>0</v>
      </c>
      <c r="BI106" s="122">
        <f t="shared" si="4"/>
        <v>0</v>
      </c>
      <c r="BJ106" s="121" t="s">
        <v>82</v>
      </c>
      <c r="BK106" s="119"/>
      <c r="BL106" s="119"/>
      <c r="BM106" s="119"/>
    </row>
    <row r="107" spans="2:65" s="1" customFormat="1" ht="18" customHeight="1" x14ac:dyDescent="0.2">
      <c r="B107" s="28"/>
      <c r="D107" s="224" t="s">
        <v>140</v>
      </c>
      <c r="E107" s="225"/>
      <c r="F107" s="225"/>
      <c r="J107" s="117">
        <v>0</v>
      </c>
      <c r="L107" s="118"/>
      <c r="M107" s="119"/>
      <c r="N107" s="120" t="s">
        <v>40</v>
      </c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21" t="s">
        <v>109</v>
      </c>
      <c r="AZ107" s="119"/>
      <c r="BA107" s="119"/>
      <c r="BB107" s="119"/>
      <c r="BC107" s="119"/>
      <c r="BD107" s="119"/>
      <c r="BE107" s="122">
        <f t="shared" si="0"/>
        <v>0</v>
      </c>
      <c r="BF107" s="122">
        <f t="shared" si="1"/>
        <v>0</v>
      </c>
      <c r="BG107" s="122">
        <f t="shared" si="2"/>
        <v>0</v>
      </c>
      <c r="BH107" s="122">
        <f t="shared" si="3"/>
        <v>0</v>
      </c>
      <c r="BI107" s="122">
        <f t="shared" si="4"/>
        <v>0</v>
      </c>
      <c r="BJ107" s="121" t="s">
        <v>82</v>
      </c>
      <c r="BK107" s="119"/>
      <c r="BL107" s="119"/>
      <c r="BM107" s="119"/>
    </row>
    <row r="108" spans="2:65" s="1" customFormat="1" ht="18" customHeight="1" x14ac:dyDescent="0.2">
      <c r="B108" s="28"/>
      <c r="D108" s="224" t="s">
        <v>141</v>
      </c>
      <c r="E108" s="225"/>
      <c r="F108" s="225"/>
      <c r="J108" s="117">
        <v>0</v>
      </c>
      <c r="L108" s="118"/>
      <c r="M108" s="119"/>
      <c r="N108" s="120" t="s">
        <v>40</v>
      </c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21" t="s">
        <v>109</v>
      </c>
      <c r="AZ108" s="119"/>
      <c r="BA108" s="119"/>
      <c r="BB108" s="119"/>
      <c r="BC108" s="119"/>
      <c r="BD108" s="119"/>
      <c r="BE108" s="122">
        <f t="shared" si="0"/>
        <v>0</v>
      </c>
      <c r="BF108" s="122">
        <f t="shared" si="1"/>
        <v>0</v>
      </c>
      <c r="BG108" s="122">
        <f t="shared" si="2"/>
        <v>0</v>
      </c>
      <c r="BH108" s="122">
        <f t="shared" si="3"/>
        <v>0</v>
      </c>
      <c r="BI108" s="122">
        <f t="shared" si="4"/>
        <v>0</v>
      </c>
      <c r="BJ108" s="121" t="s">
        <v>82</v>
      </c>
      <c r="BK108" s="119"/>
      <c r="BL108" s="119"/>
      <c r="BM108" s="119"/>
    </row>
    <row r="109" spans="2:65" s="1" customFormat="1" ht="18" customHeight="1" x14ac:dyDescent="0.2">
      <c r="B109" s="28"/>
      <c r="D109" s="116" t="s">
        <v>142</v>
      </c>
      <c r="J109" s="117">
        <f>ROUND(J30*T109,2)</f>
        <v>0</v>
      </c>
      <c r="L109" s="118"/>
      <c r="M109" s="119"/>
      <c r="N109" s="120" t="s">
        <v>40</v>
      </c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21" t="s">
        <v>143</v>
      </c>
      <c r="AZ109" s="119"/>
      <c r="BA109" s="119"/>
      <c r="BB109" s="119"/>
      <c r="BC109" s="119"/>
      <c r="BD109" s="119"/>
      <c r="BE109" s="122">
        <f t="shared" si="0"/>
        <v>0</v>
      </c>
      <c r="BF109" s="122">
        <f t="shared" si="1"/>
        <v>0</v>
      </c>
      <c r="BG109" s="122">
        <f t="shared" si="2"/>
        <v>0</v>
      </c>
      <c r="BH109" s="122">
        <f t="shared" si="3"/>
        <v>0</v>
      </c>
      <c r="BI109" s="122">
        <f t="shared" si="4"/>
        <v>0</v>
      </c>
      <c r="BJ109" s="121" t="s">
        <v>82</v>
      </c>
      <c r="BK109" s="119"/>
      <c r="BL109" s="119"/>
      <c r="BM109" s="119"/>
    </row>
    <row r="110" spans="2:65" s="1" customFormat="1" ht="10" x14ac:dyDescent="0.2">
      <c r="B110" s="28"/>
      <c r="L110" s="28"/>
    </row>
    <row r="111" spans="2:65" s="1" customFormat="1" ht="29.25" customHeight="1" x14ac:dyDescent="0.2">
      <c r="B111" s="28"/>
      <c r="C111" s="123" t="s">
        <v>144</v>
      </c>
      <c r="D111" s="95"/>
      <c r="E111" s="95"/>
      <c r="F111" s="95"/>
      <c r="G111" s="95"/>
      <c r="H111" s="95"/>
      <c r="I111" s="95"/>
      <c r="J111" s="124">
        <f>ROUND(J96+J103,2)</f>
        <v>0</v>
      </c>
      <c r="K111" s="95"/>
      <c r="L111" s="28"/>
    </row>
    <row r="112" spans="2:65" s="1" customFormat="1" ht="7" customHeight="1" x14ac:dyDescent="0.2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8"/>
    </row>
    <row r="116" spans="2:12" s="1" customFormat="1" ht="7" customHeight="1" x14ac:dyDescent="0.2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8"/>
    </row>
    <row r="117" spans="2:12" s="1" customFormat="1" ht="25" customHeight="1" x14ac:dyDescent="0.2">
      <c r="B117" s="28"/>
      <c r="C117" s="17" t="s">
        <v>145</v>
      </c>
      <c r="L117" s="28"/>
    </row>
    <row r="118" spans="2:12" s="1" customFormat="1" ht="7" customHeight="1" x14ac:dyDescent="0.2">
      <c r="B118" s="28"/>
      <c r="L118" s="28"/>
    </row>
    <row r="119" spans="2:12" s="1" customFormat="1" ht="12" customHeight="1" x14ac:dyDescent="0.2">
      <c r="B119" s="28"/>
      <c r="C119" s="23" t="s">
        <v>16</v>
      </c>
      <c r="L119" s="28"/>
    </row>
    <row r="120" spans="2:12" s="1" customFormat="1" ht="26.25" customHeight="1" x14ac:dyDescent="0.2">
      <c r="B120" s="28"/>
      <c r="E120" s="220" t="str">
        <f>E7</f>
        <v>Stavební úpravy, přístavba a nástavba objektu - Objekt občanského vybavení a umístění TČ</v>
      </c>
      <c r="F120" s="221"/>
      <c r="G120" s="221"/>
      <c r="H120" s="221"/>
      <c r="L120" s="28"/>
    </row>
    <row r="121" spans="2:12" s="1" customFormat="1" ht="12" customHeight="1" x14ac:dyDescent="0.2">
      <c r="B121" s="28"/>
      <c r="C121" s="23" t="s">
        <v>112</v>
      </c>
      <c r="L121" s="28"/>
    </row>
    <row r="122" spans="2:12" s="1" customFormat="1" ht="16.5" customHeight="1" x14ac:dyDescent="0.2">
      <c r="B122" s="28"/>
      <c r="E122" s="178" t="str">
        <f>E9</f>
        <v>05 - VRN</v>
      </c>
      <c r="F122" s="222"/>
      <c r="G122" s="222"/>
      <c r="H122" s="222"/>
      <c r="L122" s="28"/>
    </row>
    <row r="123" spans="2:12" s="1" customFormat="1" ht="7" customHeight="1" x14ac:dyDescent="0.2">
      <c r="B123" s="28"/>
      <c r="L123" s="28"/>
    </row>
    <row r="124" spans="2:12" s="1" customFormat="1" ht="12" customHeight="1" x14ac:dyDescent="0.2">
      <c r="B124" s="28"/>
      <c r="C124" s="23" t="s">
        <v>20</v>
      </c>
      <c r="F124" s="21" t="str">
        <f>F12</f>
        <v>p.č. 1006/1, 1006/44 a p.č. st. 52, k.ú. Kozojedy</v>
      </c>
      <c r="I124" s="23" t="s">
        <v>22</v>
      </c>
      <c r="J124" s="48" t="str">
        <f>IF(J12="","",J12)</f>
        <v>12. 4. 2023</v>
      </c>
      <c r="L124" s="28"/>
    </row>
    <row r="125" spans="2:12" s="1" customFormat="1" ht="7" customHeight="1" x14ac:dyDescent="0.2">
      <c r="B125" s="28"/>
      <c r="L125" s="28"/>
    </row>
    <row r="126" spans="2:12" s="1" customFormat="1" ht="15.15" customHeight="1" x14ac:dyDescent="0.2">
      <c r="B126" s="28"/>
      <c r="C126" s="23" t="s">
        <v>24</v>
      </c>
      <c r="F126" s="21" t="str">
        <f>E15</f>
        <v>Obec Kozojedy, 9. května 40, 28163 Kozojedy</v>
      </c>
      <c r="I126" s="23" t="s">
        <v>30</v>
      </c>
      <c r="J126" s="26" t="str">
        <f>E21</f>
        <v>KFJ poject s.r.o.</v>
      </c>
      <c r="L126" s="28"/>
    </row>
    <row r="127" spans="2:12" s="1" customFormat="1" ht="15.15" customHeight="1" x14ac:dyDescent="0.2">
      <c r="B127" s="28"/>
      <c r="C127" s="23" t="s">
        <v>28</v>
      </c>
      <c r="F127" s="21" t="str">
        <f>IF(E18="","",E18)</f>
        <v>Vyplň údaj</v>
      </c>
      <c r="I127" s="23" t="s">
        <v>33</v>
      </c>
      <c r="J127" s="26" t="str">
        <f>E24</f>
        <v>KFJ poject s.r.o.</v>
      </c>
      <c r="L127" s="28"/>
    </row>
    <row r="128" spans="2:12" s="1" customFormat="1" ht="10.25" customHeight="1" x14ac:dyDescent="0.2">
      <c r="B128" s="28"/>
      <c r="L128" s="28"/>
    </row>
    <row r="129" spans="2:65" s="10" customFormat="1" ht="29.25" customHeight="1" x14ac:dyDescent="0.2">
      <c r="B129" s="125"/>
      <c r="C129" s="126" t="s">
        <v>146</v>
      </c>
      <c r="D129" s="127" t="s">
        <v>60</v>
      </c>
      <c r="E129" s="127" t="s">
        <v>56</v>
      </c>
      <c r="F129" s="127" t="s">
        <v>57</v>
      </c>
      <c r="G129" s="127" t="s">
        <v>147</v>
      </c>
      <c r="H129" s="127" t="s">
        <v>148</v>
      </c>
      <c r="I129" s="127" t="s">
        <v>149</v>
      </c>
      <c r="J129" s="128" t="s">
        <v>120</v>
      </c>
      <c r="K129" s="129" t="s">
        <v>150</v>
      </c>
      <c r="L129" s="125"/>
      <c r="M129" s="55" t="s">
        <v>1</v>
      </c>
      <c r="N129" s="56" t="s">
        <v>39</v>
      </c>
      <c r="O129" s="56" t="s">
        <v>151</v>
      </c>
      <c r="P129" s="56" t="s">
        <v>152</v>
      </c>
      <c r="Q129" s="56" t="s">
        <v>153</v>
      </c>
      <c r="R129" s="56" t="s">
        <v>154</v>
      </c>
      <c r="S129" s="56" t="s">
        <v>155</v>
      </c>
      <c r="T129" s="57" t="s">
        <v>156</v>
      </c>
    </row>
    <row r="130" spans="2:65" s="1" customFormat="1" ht="22.75" customHeight="1" x14ac:dyDescent="0.35">
      <c r="B130" s="28"/>
      <c r="C130" s="60" t="s">
        <v>157</v>
      </c>
      <c r="J130" s="130">
        <f>BK130</f>
        <v>0</v>
      </c>
      <c r="L130" s="28"/>
      <c r="M130" s="58"/>
      <c r="N130" s="49"/>
      <c r="O130" s="49"/>
      <c r="P130" s="131">
        <f>P131</f>
        <v>0</v>
      </c>
      <c r="Q130" s="49"/>
      <c r="R130" s="131">
        <f>R131</f>
        <v>0</v>
      </c>
      <c r="S130" s="49"/>
      <c r="T130" s="132">
        <f>T131</f>
        <v>0</v>
      </c>
      <c r="AT130" s="13" t="s">
        <v>74</v>
      </c>
      <c r="AU130" s="13" t="s">
        <v>122</v>
      </c>
      <c r="BK130" s="133">
        <f>BK131</f>
        <v>0</v>
      </c>
    </row>
    <row r="131" spans="2:65" s="11" customFormat="1" ht="25.9" customHeight="1" x14ac:dyDescent="0.35">
      <c r="B131" s="134"/>
      <c r="D131" s="135" t="s">
        <v>74</v>
      </c>
      <c r="E131" s="136" t="s">
        <v>109</v>
      </c>
      <c r="F131" s="136" t="s">
        <v>2430</v>
      </c>
      <c r="I131" s="137"/>
      <c r="J131" s="138">
        <f>BK131</f>
        <v>0</v>
      </c>
      <c r="L131" s="134"/>
      <c r="M131" s="139"/>
      <c r="P131" s="140">
        <f>P132+P134+P136</f>
        <v>0</v>
      </c>
      <c r="R131" s="140">
        <f>R132+R134+R136</f>
        <v>0</v>
      </c>
      <c r="T131" s="141">
        <f>T132+T134+T136</f>
        <v>0</v>
      </c>
      <c r="AR131" s="135" t="s">
        <v>183</v>
      </c>
      <c r="AT131" s="142" t="s">
        <v>74</v>
      </c>
      <c r="AU131" s="142" t="s">
        <v>75</v>
      </c>
      <c r="AY131" s="135" t="s">
        <v>160</v>
      </c>
      <c r="BK131" s="143">
        <f>BK132+BK134+BK136</f>
        <v>0</v>
      </c>
    </row>
    <row r="132" spans="2:65" s="11" customFormat="1" ht="22.75" customHeight="1" x14ac:dyDescent="0.25">
      <c r="B132" s="134"/>
      <c r="D132" s="135" t="s">
        <v>74</v>
      </c>
      <c r="E132" s="144" t="s">
        <v>2431</v>
      </c>
      <c r="F132" s="144" t="s">
        <v>137</v>
      </c>
      <c r="I132" s="137"/>
      <c r="J132" s="145">
        <f>BK132</f>
        <v>0</v>
      </c>
      <c r="L132" s="134"/>
      <c r="M132" s="139"/>
      <c r="P132" s="140">
        <f>P133</f>
        <v>0</v>
      </c>
      <c r="R132" s="140">
        <f>R133</f>
        <v>0</v>
      </c>
      <c r="T132" s="141">
        <f>T133</f>
        <v>0</v>
      </c>
      <c r="AR132" s="135" t="s">
        <v>183</v>
      </c>
      <c r="AT132" s="142" t="s">
        <v>74</v>
      </c>
      <c r="AU132" s="142" t="s">
        <v>82</v>
      </c>
      <c r="AY132" s="135" t="s">
        <v>160</v>
      </c>
      <c r="BK132" s="143">
        <f>BK133</f>
        <v>0</v>
      </c>
    </row>
    <row r="133" spans="2:65" s="1" customFormat="1" ht="16.5" customHeight="1" x14ac:dyDescent="0.2">
      <c r="B133" s="28"/>
      <c r="C133" s="146" t="s">
        <v>82</v>
      </c>
      <c r="D133" s="146" t="s">
        <v>163</v>
      </c>
      <c r="E133" s="147" t="s">
        <v>2432</v>
      </c>
      <c r="F133" s="148" t="s">
        <v>137</v>
      </c>
      <c r="G133" s="149" t="s">
        <v>223</v>
      </c>
      <c r="H133" s="150">
        <v>1</v>
      </c>
      <c r="I133" s="151"/>
      <c r="J133" s="152">
        <f>ROUND(I133*H133,2)</f>
        <v>0</v>
      </c>
      <c r="K133" s="153"/>
      <c r="L133" s="28"/>
      <c r="M133" s="154" t="s">
        <v>1</v>
      </c>
      <c r="N133" s="115" t="s">
        <v>40</v>
      </c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AR133" s="157" t="s">
        <v>2433</v>
      </c>
      <c r="AT133" s="157" t="s">
        <v>163</v>
      </c>
      <c r="AU133" s="157" t="s">
        <v>84</v>
      </c>
      <c r="AY133" s="13" t="s">
        <v>160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3" t="s">
        <v>82</v>
      </c>
      <c r="BK133" s="158">
        <f>ROUND(I133*H133,2)</f>
        <v>0</v>
      </c>
      <c r="BL133" s="13" t="s">
        <v>2433</v>
      </c>
      <c r="BM133" s="157" t="s">
        <v>2434</v>
      </c>
    </row>
    <row r="134" spans="2:65" s="11" customFormat="1" ht="22.75" customHeight="1" x14ac:dyDescent="0.25">
      <c r="B134" s="134"/>
      <c r="D134" s="135" t="s">
        <v>74</v>
      </c>
      <c r="E134" s="144" t="s">
        <v>2435</v>
      </c>
      <c r="F134" s="144" t="s">
        <v>139</v>
      </c>
      <c r="I134" s="137"/>
      <c r="J134" s="145">
        <f>BK134</f>
        <v>0</v>
      </c>
      <c r="L134" s="134"/>
      <c r="M134" s="139"/>
      <c r="P134" s="140">
        <f>P135</f>
        <v>0</v>
      </c>
      <c r="R134" s="140">
        <f>R135</f>
        <v>0</v>
      </c>
      <c r="T134" s="141">
        <f>T135</f>
        <v>0</v>
      </c>
      <c r="AR134" s="135" t="s">
        <v>183</v>
      </c>
      <c r="AT134" s="142" t="s">
        <v>74</v>
      </c>
      <c r="AU134" s="142" t="s">
        <v>82</v>
      </c>
      <c r="AY134" s="135" t="s">
        <v>160</v>
      </c>
      <c r="BK134" s="143">
        <f>BK135</f>
        <v>0</v>
      </c>
    </row>
    <row r="135" spans="2:65" s="1" customFormat="1" ht="16.5" customHeight="1" x14ac:dyDescent="0.2">
      <c r="B135" s="28"/>
      <c r="C135" s="146" t="s">
        <v>84</v>
      </c>
      <c r="D135" s="146" t="s">
        <v>163</v>
      </c>
      <c r="E135" s="147" t="s">
        <v>2436</v>
      </c>
      <c r="F135" s="148" t="s">
        <v>139</v>
      </c>
      <c r="G135" s="149" t="s">
        <v>223</v>
      </c>
      <c r="H135" s="150">
        <v>1</v>
      </c>
      <c r="I135" s="151"/>
      <c r="J135" s="152">
        <f>ROUND(I135*H135,2)</f>
        <v>0</v>
      </c>
      <c r="K135" s="153"/>
      <c r="L135" s="28"/>
      <c r="M135" s="154" t="s">
        <v>1</v>
      </c>
      <c r="N135" s="115" t="s">
        <v>40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2433</v>
      </c>
      <c r="AT135" s="157" t="s">
        <v>163</v>
      </c>
      <c r="AU135" s="157" t="s">
        <v>84</v>
      </c>
      <c r="AY135" s="13" t="s">
        <v>160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3" t="s">
        <v>82</v>
      </c>
      <c r="BK135" s="158">
        <f>ROUND(I135*H135,2)</f>
        <v>0</v>
      </c>
      <c r="BL135" s="13" t="s">
        <v>2433</v>
      </c>
      <c r="BM135" s="157" t="s">
        <v>2437</v>
      </c>
    </row>
    <row r="136" spans="2:65" s="11" customFormat="1" ht="22.75" customHeight="1" x14ac:dyDescent="0.25">
      <c r="B136" s="134"/>
      <c r="D136" s="135" t="s">
        <v>74</v>
      </c>
      <c r="E136" s="144" t="s">
        <v>2438</v>
      </c>
      <c r="F136" s="144" t="s">
        <v>140</v>
      </c>
      <c r="I136" s="137"/>
      <c r="J136" s="145">
        <f>BK136</f>
        <v>0</v>
      </c>
      <c r="L136" s="134"/>
      <c r="M136" s="139"/>
      <c r="P136" s="140">
        <f>P137</f>
        <v>0</v>
      </c>
      <c r="R136" s="140">
        <f>R137</f>
        <v>0</v>
      </c>
      <c r="T136" s="141">
        <f>T137</f>
        <v>0</v>
      </c>
      <c r="AR136" s="135" t="s">
        <v>183</v>
      </c>
      <c r="AT136" s="142" t="s">
        <v>74</v>
      </c>
      <c r="AU136" s="142" t="s">
        <v>82</v>
      </c>
      <c r="AY136" s="135" t="s">
        <v>160</v>
      </c>
      <c r="BK136" s="143">
        <f>BK137</f>
        <v>0</v>
      </c>
    </row>
    <row r="137" spans="2:65" s="1" customFormat="1" ht="16.5" customHeight="1" x14ac:dyDescent="0.2">
      <c r="B137" s="28"/>
      <c r="C137" s="146" t="s">
        <v>161</v>
      </c>
      <c r="D137" s="146" t="s">
        <v>163</v>
      </c>
      <c r="E137" s="147" t="s">
        <v>2439</v>
      </c>
      <c r="F137" s="148" t="s">
        <v>140</v>
      </c>
      <c r="G137" s="149" t="s">
        <v>223</v>
      </c>
      <c r="H137" s="150">
        <v>1</v>
      </c>
      <c r="I137" s="151"/>
      <c r="J137" s="152">
        <f>ROUND(I137*H137,2)</f>
        <v>0</v>
      </c>
      <c r="K137" s="153"/>
      <c r="L137" s="28"/>
      <c r="M137" s="173" t="s">
        <v>1</v>
      </c>
      <c r="N137" s="174" t="s">
        <v>40</v>
      </c>
      <c r="O137" s="175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AR137" s="157" t="s">
        <v>2433</v>
      </c>
      <c r="AT137" s="157" t="s">
        <v>163</v>
      </c>
      <c r="AU137" s="157" t="s">
        <v>84</v>
      </c>
      <c r="AY137" s="13" t="s">
        <v>160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3" t="s">
        <v>82</v>
      </c>
      <c r="BK137" s="158">
        <f>ROUND(I137*H137,2)</f>
        <v>0</v>
      </c>
      <c r="BL137" s="13" t="s">
        <v>2433</v>
      </c>
      <c r="BM137" s="157" t="s">
        <v>2440</v>
      </c>
    </row>
    <row r="138" spans="2:65" s="1" customFormat="1" ht="7" customHeight="1" x14ac:dyDescent="0.2"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28"/>
    </row>
  </sheetData>
  <sheetProtection algorithmName="SHA-512" hashValue="mq73nDuIw3u5h/YSiCwaBigPGGlQnkZoagW9sxImE3qVUABXPlmpmN8KPgyaBTuRyEHvGsk1bzCcxrW4hdZ21Q==" saltValue="2RrPjw4lyS2jBSL1b3SuefJidCelhj7o30U+maW6eLzvxhwb/19irDRHRKaW0tkn3bnmowln6hP66f40KJqLLA==" spinCount="100000" sheet="1" objects="1" scenarios="1" formatColumns="0" formatRows="0" autoFilter="0"/>
  <autoFilter ref="C129:K137" xr:uid="{00000000-0009-0000-0000-000008000000}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D1 - 1.NP-Levý prostor</vt:lpstr>
      <vt:lpstr>D2 - 1.NP-prodejna</vt:lpstr>
      <vt:lpstr>D3 - 1.NP-pravý prostor</vt:lpstr>
      <vt:lpstr>D4 - Přístavba, nástavba,...</vt:lpstr>
      <vt:lpstr>02 - ZTI</vt:lpstr>
      <vt:lpstr>03 - Elektroinstalace</vt:lpstr>
      <vt:lpstr>04 - Vytápění</vt:lpstr>
      <vt:lpstr>05 - VRN</vt:lpstr>
      <vt:lpstr>'02 - ZTI'!Názvy_tisku</vt:lpstr>
      <vt:lpstr>'03 - Elektroinstalace'!Názvy_tisku</vt:lpstr>
      <vt:lpstr>'04 - Vytápění'!Názvy_tisku</vt:lpstr>
      <vt:lpstr>'05 - VRN'!Názvy_tisku</vt:lpstr>
      <vt:lpstr>'D1 - 1.NP-Levý prostor'!Názvy_tisku</vt:lpstr>
      <vt:lpstr>'D2 - 1.NP-prodejna'!Názvy_tisku</vt:lpstr>
      <vt:lpstr>'D3 - 1.NP-pravý prostor'!Názvy_tisku</vt:lpstr>
      <vt:lpstr>'D4 - Přístavba, nástavba,...'!Názvy_tisku</vt:lpstr>
      <vt:lpstr>'Rekapitulace stavby'!Názvy_tisku</vt:lpstr>
      <vt:lpstr>'02 - ZTI'!Oblast_tisku</vt:lpstr>
      <vt:lpstr>'03 - Elektroinstalace'!Oblast_tisku</vt:lpstr>
      <vt:lpstr>'04 - Vytápění'!Oblast_tisku</vt:lpstr>
      <vt:lpstr>'05 - VRN'!Oblast_tisku</vt:lpstr>
      <vt:lpstr>'D1 - 1.NP-Levý prostor'!Oblast_tisku</vt:lpstr>
      <vt:lpstr>'D2 - 1.NP-prodejna'!Oblast_tisku</vt:lpstr>
      <vt:lpstr>'D3 - 1.NP-pravý prostor'!Oblast_tisku</vt:lpstr>
      <vt:lpstr>'D4 - Přístavba, nástavba,...'!Oblast_tisku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MKADERABEK\Martin</dc:creator>
  <cp:lastModifiedBy>Barbora Puchý</cp:lastModifiedBy>
  <dcterms:created xsi:type="dcterms:W3CDTF">2023-04-26T07:06:02Z</dcterms:created>
  <dcterms:modified xsi:type="dcterms:W3CDTF">2023-12-06T17:26:59Z</dcterms:modified>
</cp:coreProperties>
</file>